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75" windowHeight="9180" tabRatio="652" activeTab="4"/>
  </bookViews>
  <sheets>
    <sheet name="Calcolo previsione" sheetId="72" r:id="rId1"/>
    <sheet name="All. A5" sheetId="12" r:id="rId2"/>
    <sheet name="All. A2" sheetId="65" r:id="rId3"/>
    <sheet name="All. A3" sheetId="66" r:id="rId4"/>
    <sheet name="All. A4" sheetId="71" r:id="rId5"/>
    <sheet name="All. B" sheetId="67" r:id="rId6"/>
    <sheet name="All. C" sheetId="70" r:id="rId7"/>
    <sheet name="Prospetto art.8 DL 66.2014" sheetId="63" r:id="rId8"/>
    <sheet name="Rette" sheetId="76" r:id="rId9"/>
    <sheet name="Produttività" sheetId="75" r:id="rId10"/>
    <sheet name="Ammortamenti" sheetId="77" r:id="rId11"/>
    <sheet name="Aumento contratto" sheetId="73" r:id="rId12"/>
    <sheet name="Foglio2" sheetId="74" r:id="rId13"/>
  </sheets>
  <externalReferences>
    <externalReference r:id="rId14"/>
    <externalReference r:id="rId15"/>
  </externalReferences>
  <definedNames>
    <definedName name="_xlnm._FilterDatabase" localSheetId="1" hidden="1">'All. A5'!$A$1:$E$377</definedName>
    <definedName name="_xlnm.Print_Titles" localSheetId="1">'All. A5'!$1:$1</definedName>
  </definedNames>
  <calcPr calcId="145621"/>
</workbook>
</file>

<file path=xl/calcChain.xml><?xml version="1.0" encoding="utf-8"?>
<calcChain xmlns="http://schemas.openxmlformats.org/spreadsheetml/2006/main">
  <c r="D39" i="70" l="1"/>
  <c r="G347" i="12"/>
  <c r="G348" i="12"/>
  <c r="G351" i="12"/>
  <c r="G346" i="12"/>
  <c r="D39" i="66" s="1"/>
  <c r="F347" i="12"/>
  <c r="F346" i="12" s="1"/>
  <c r="C39" i="66" s="1"/>
  <c r="F348" i="12"/>
  <c r="F351" i="12"/>
  <c r="G292" i="12"/>
  <c r="G293" i="12"/>
  <c r="G295" i="12"/>
  <c r="G296" i="12"/>
  <c r="G297" i="12"/>
  <c r="G301" i="12"/>
  <c r="G307" i="12"/>
  <c r="G312" i="12"/>
  <c r="G290" i="12"/>
  <c r="D31" i="66" s="1"/>
  <c r="G323" i="12"/>
  <c r="G322" i="12"/>
  <c r="F292" i="12"/>
  <c r="F293" i="12"/>
  <c r="F295" i="12"/>
  <c r="F296" i="12"/>
  <c r="F297" i="12"/>
  <c r="F301" i="12"/>
  <c r="F307" i="12"/>
  <c r="F312" i="12"/>
  <c r="F290" i="12"/>
  <c r="C31" i="66" s="1"/>
  <c r="F323" i="12"/>
  <c r="F322" i="12"/>
  <c r="G271" i="12"/>
  <c r="G272" i="12"/>
  <c r="G273" i="12"/>
  <c r="G274" i="12"/>
  <c r="G275" i="12"/>
  <c r="G276" i="12"/>
  <c r="G270" i="12"/>
  <c r="G278" i="12"/>
  <c r="G279" i="12"/>
  <c r="G277" i="12" s="1"/>
  <c r="G269" i="12" s="1"/>
  <c r="D28" i="66" s="1"/>
  <c r="G280" i="12"/>
  <c r="G281" i="12"/>
  <c r="G282" i="12"/>
  <c r="G283" i="12"/>
  <c r="F271" i="12"/>
  <c r="F272" i="12"/>
  <c r="F273" i="12"/>
  <c r="F274" i="12"/>
  <c r="F275" i="12"/>
  <c r="F276" i="12"/>
  <c r="F270" i="12"/>
  <c r="F278" i="12"/>
  <c r="F279" i="12"/>
  <c r="F277" i="12" s="1"/>
  <c r="F269" i="12" s="1"/>
  <c r="C28" i="66" s="1"/>
  <c r="F280" i="12"/>
  <c r="F281" i="12"/>
  <c r="F282" i="12"/>
  <c r="F283" i="12"/>
  <c r="L206" i="72"/>
  <c r="G267" i="12" s="1"/>
  <c r="G266" i="12" s="1"/>
  <c r="D27" i="66" s="1"/>
  <c r="K206" i="72"/>
  <c r="F267" i="12" s="1"/>
  <c r="F266" i="12" s="1"/>
  <c r="C27" i="66" s="1"/>
  <c r="L187" i="72"/>
  <c r="G253" i="12" s="1"/>
  <c r="L190" i="72"/>
  <c r="L201" i="72"/>
  <c r="G261" i="12"/>
  <c r="G321" i="12"/>
  <c r="G320" i="12" s="1"/>
  <c r="K187" i="72"/>
  <c r="F253" i="12"/>
  <c r="K190" i="72"/>
  <c r="K201" i="72"/>
  <c r="F261" i="12" s="1"/>
  <c r="F321" i="12"/>
  <c r="F320" i="12"/>
  <c r="L178" i="72"/>
  <c r="G246" i="12" s="1"/>
  <c r="K177" i="72"/>
  <c r="F245" i="12" s="1"/>
  <c r="K178" i="72"/>
  <c r="F246" i="12" s="1"/>
  <c r="G239" i="12"/>
  <c r="G238" i="12" s="1"/>
  <c r="D21" i="66" s="1"/>
  <c r="F239" i="12"/>
  <c r="F238" i="12"/>
  <c r="C21" i="66" s="1"/>
  <c r="L135" i="72"/>
  <c r="L131" i="72" s="1"/>
  <c r="L143" i="72"/>
  <c r="L140" i="72" s="1"/>
  <c r="L147" i="72"/>
  <c r="L144" i="72" s="1"/>
  <c r="G135" i="12"/>
  <c r="G139" i="12"/>
  <c r="G148" i="12"/>
  <c r="G146" i="12" s="1"/>
  <c r="G145" i="12" s="1"/>
  <c r="D6" i="66"/>
  <c r="C6" i="66"/>
  <c r="G377" i="12"/>
  <c r="F377" i="12"/>
  <c r="E377" i="12"/>
  <c r="G368" i="12"/>
  <c r="F368" i="12"/>
  <c r="G318" i="12"/>
  <c r="F318" i="12"/>
  <c r="F234" i="12"/>
  <c r="F233" i="12"/>
  <c r="F161" i="12"/>
  <c r="F160" i="12"/>
  <c r="F159" i="12"/>
  <c r="F158" i="12"/>
  <c r="F157" i="12"/>
  <c r="F156" i="12"/>
  <c r="F153" i="12"/>
  <c r="F148" i="12"/>
  <c r="F139" i="12"/>
  <c r="F135" i="12"/>
  <c r="L156" i="72"/>
  <c r="G233" i="12" s="1"/>
  <c r="L155" i="72"/>
  <c r="G234" i="12" s="1"/>
  <c r="K165" i="72"/>
  <c r="K157" i="72"/>
  <c r="L157" i="72" s="1"/>
  <c r="L153" i="72" s="1"/>
  <c r="K154" i="72"/>
  <c r="F232" i="12" s="1"/>
  <c r="K141" i="72"/>
  <c r="K131" i="72"/>
  <c r="L313" i="72"/>
  <c r="L312" i="72" s="1"/>
  <c r="K313" i="72"/>
  <c r="K312" i="72" s="1"/>
  <c r="L308" i="72"/>
  <c r="K308" i="72"/>
  <c r="L304" i="72"/>
  <c r="L303" i="72" s="1"/>
  <c r="K304" i="72"/>
  <c r="K303" i="72" s="1"/>
  <c r="L293" i="72"/>
  <c r="L292" i="72" s="1"/>
  <c r="K293" i="72"/>
  <c r="K292" i="72" s="1"/>
  <c r="L284" i="72"/>
  <c r="K284" i="72"/>
  <c r="L281" i="72"/>
  <c r="K281" i="72"/>
  <c r="L278" i="72"/>
  <c r="K278" i="72"/>
  <c r="L276" i="72"/>
  <c r="K276" i="72"/>
  <c r="L273" i="72"/>
  <c r="L272" i="72" s="1"/>
  <c r="K273" i="72"/>
  <c r="K272" i="72" s="1"/>
  <c r="L269" i="72"/>
  <c r="K269" i="72"/>
  <c r="L265" i="72"/>
  <c r="K265" i="72"/>
  <c r="L263" i="72"/>
  <c r="L262" i="72" s="1"/>
  <c r="K263" i="72"/>
  <c r="K262" i="72" s="1"/>
  <c r="L239" i="72"/>
  <c r="L238" i="72" s="1"/>
  <c r="K239" i="72"/>
  <c r="K238" i="72" s="1"/>
  <c r="L236" i="72"/>
  <c r="K236" i="72"/>
  <c r="L232" i="72"/>
  <c r="K232" i="72"/>
  <c r="L231" i="72"/>
  <c r="K231" i="72"/>
  <c r="L220" i="72"/>
  <c r="K220" i="72"/>
  <c r="L209" i="72"/>
  <c r="L208" i="72" s="1"/>
  <c r="K209" i="72"/>
  <c r="K208" i="72" s="1"/>
  <c r="L204" i="72"/>
  <c r="L202" i="72"/>
  <c r="L199" i="72"/>
  <c r="L191" i="72"/>
  <c r="L205" i="72"/>
  <c r="K205" i="72"/>
  <c r="K204" i="72"/>
  <c r="K202" i="72"/>
  <c r="K199" i="72"/>
  <c r="K191" i="72"/>
  <c r="K183" i="72"/>
  <c r="K174" i="72"/>
  <c r="L170" i="72"/>
  <c r="K170" i="72"/>
  <c r="L166" i="72"/>
  <c r="K166" i="72"/>
  <c r="L163" i="72"/>
  <c r="K163" i="72"/>
  <c r="L158" i="72"/>
  <c r="K158" i="72"/>
  <c r="L148" i="72"/>
  <c r="K148" i="72"/>
  <c r="K147" i="72"/>
  <c r="K144" i="72"/>
  <c r="K143" i="72"/>
  <c r="K102" i="72"/>
  <c r="L102" i="72" s="1"/>
  <c r="K86" i="72"/>
  <c r="L86" i="72"/>
  <c r="G191" i="12" s="1"/>
  <c r="K125" i="72"/>
  <c r="K89" i="72"/>
  <c r="L89" i="72" s="1"/>
  <c r="K101" i="72"/>
  <c r="L101" i="72"/>
  <c r="G186" i="12" s="1"/>
  <c r="K73" i="72"/>
  <c r="L73" i="72" s="1"/>
  <c r="K74" i="72"/>
  <c r="F167" i="12"/>
  <c r="K84" i="72"/>
  <c r="F192" i="12"/>
  <c r="K83" i="72"/>
  <c r="F190" i="12"/>
  <c r="K85" i="72"/>
  <c r="F193" i="12"/>
  <c r="K129" i="72"/>
  <c r="L129" i="72"/>
  <c r="K128" i="72"/>
  <c r="L128" i="72"/>
  <c r="K127" i="72"/>
  <c r="F223" i="12" s="1"/>
  <c r="L127" i="72"/>
  <c r="G223" i="12" s="1"/>
  <c r="K126" i="72"/>
  <c r="L126" i="72"/>
  <c r="L125" i="72"/>
  <c r="K124" i="72"/>
  <c r="K123" i="72" s="1"/>
  <c r="K122" i="72"/>
  <c r="L122" i="72" s="1"/>
  <c r="K121" i="72"/>
  <c r="L121" i="72" s="1"/>
  <c r="K120" i="72"/>
  <c r="L120" i="72" s="1"/>
  <c r="K119" i="72"/>
  <c r="L119" i="72" s="1"/>
  <c r="K118" i="72"/>
  <c r="L118" i="72" s="1"/>
  <c r="K117" i="72"/>
  <c r="L117" i="72" s="1"/>
  <c r="K116" i="72"/>
  <c r="F188" i="12" s="1"/>
  <c r="K115" i="72"/>
  <c r="F195" i="12" s="1"/>
  <c r="K114" i="72"/>
  <c r="L114" i="72" s="1"/>
  <c r="K113" i="72"/>
  <c r="F194" i="12" s="1"/>
  <c r="K112" i="72"/>
  <c r="L112" i="72" s="1"/>
  <c r="K111" i="72"/>
  <c r="L111" i="72" s="1"/>
  <c r="K110" i="72"/>
  <c r="F181" i="12" s="1"/>
  <c r="K109" i="72"/>
  <c r="F183" i="12" s="1"/>
  <c r="K108" i="72"/>
  <c r="F184" i="12" s="1"/>
  <c r="K107" i="72"/>
  <c r="L107" i="72" s="1"/>
  <c r="K106" i="72"/>
  <c r="F214" i="12" s="1"/>
  <c r="K105" i="72"/>
  <c r="F213" i="12" s="1"/>
  <c r="K104" i="72"/>
  <c r="F215" i="12" s="1"/>
  <c r="K103" i="72"/>
  <c r="L103" i="72" s="1"/>
  <c r="K100" i="72"/>
  <c r="F211" i="12" s="1"/>
  <c r="K99" i="72"/>
  <c r="F210" i="12" s="1"/>
  <c r="K98" i="72"/>
  <c r="L98" i="72" s="1"/>
  <c r="K97" i="72"/>
  <c r="F203" i="12" s="1"/>
  <c r="K96" i="72"/>
  <c r="F209" i="12" s="1"/>
  <c r="K95" i="72"/>
  <c r="F207" i="12" s="1"/>
  <c r="K94" i="72"/>
  <c r="L94" i="72" s="1"/>
  <c r="K93" i="72"/>
  <c r="L93" i="72" s="1"/>
  <c r="K92" i="72"/>
  <c r="L92" i="72" s="1"/>
  <c r="K91" i="72"/>
  <c r="L91" i="72" s="1"/>
  <c r="K90" i="72"/>
  <c r="L90" i="72" s="1"/>
  <c r="K88" i="72"/>
  <c r="F197" i="12" s="1"/>
  <c r="K87" i="72"/>
  <c r="F196" i="12" s="1"/>
  <c r="L84" i="72"/>
  <c r="G192" i="12" s="1"/>
  <c r="L83" i="72"/>
  <c r="G190" i="12" s="1"/>
  <c r="K82" i="72"/>
  <c r="F177" i="12" s="1"/>
  <c r="K81" i="72"/>
  <c r="F172" i="12" s="1"/>
  <c r="K80" i="72"/>
  <c r="F170" i="12" s="1"/>
  <c r="K79" i="72"/>
  <c r="F185" i="12" s="1"/>
  <c r="K78" i="72"/>
  <c r="L78" i="72" s="1"/>
  <c r="K77" i="72"/>
  <c r="L77" i="72" s="1"/>
  <c r="K76" i="72"/>
  <c r="L76" i="72" s="1"/>
  <c r="K75" i="72"/>
  <c r="F169" i="12" s="1"/>
  <c r="L72" i="72"/>
  <c r="G166" i="12" s="1"/>
  <c r="K72" i="72"/>
  <c r="K61" i="72"/>
  <c r="L61" i="72" s="1"/>
  <c r="G155" i="12" s="1"/>
  <c r="K59" i="72"/>
  <c r="L59" i="72"/>
  <c r="L69" i="72"/>
  <c r="L68" i="72"/>
  <c r="L67" i="72"/>
  <c r="L66" i="72"/>
  <c r="G159" i="12" s="1"/>
  <c r="L65" i="72"/>
  <c r="G160" i="12" s="1"/>
  <c r="L64" i="72"/>
  <c r="G156" i="12" s="1"/>
  <c r="L63" i="72"/>
  <c r="L62" i="72"/>
  <c r="G161" i="12" s="1"/>
  <c r="L60" i="72"/>
  <c r="L58" i="72"/>
  <c r="G158" i="12" s="1"/>
  <c r="L56" i="72"/>
  <c r="G157" i="12" s="1"/>
  <c r="L55" i="72"/>
  <c r="L54" i="72"/>
  <c r="G153" i="12" s="1"/>
  <c r="K57" i="72"/>
  <c r="L57" i="72" s="1"/>
  <c r="L47" i="72"/>
  <c r="L46" i="72" s="1"/>
  <c r="K47" i="72"/>
  <c r="K46" i="72" s="1"/>
  <c r="K31" i="72"/>
  <c r="F132" i="12" s="1"/>
  <c r="K28" i="72"/>
  <c r="F129" i="12" s="1"/>
  <c r="L21" i="72"/>
  <c r="K21" i="72"/>
  <c r="L18" i="72"/>
  <c r="K18" i="72"/>
  <c r="K13" i="72"/>
  <c r="F111" i="12" s="1"/>
  <c r="K12" i="72"/>
  <c r="L12" i="72" s="1"/>
  <c r="K11" i="72"/>
  <c r="F107" i="12" s="1"/>
  <c r="K10" i="72"/>
  <c r="F109" i="12" s="1"/>
  <c r="I5" i="76"/>
  <c r="M5" i="76" s="1"/>
  <c r="O5" i="76" s="1"/>
  <c r="P5" i="76" s="1"/>
  <c r="N33" i="76"/>
  <c r="J33" i="76"/>
  <c r="O32" i="76"/>
  <c r="O33" i="76" s="1"/>
  <c r="K32" i="76"/>
  <c r="K33" i="76" s="1"/>
  <c r="O29" i="76"/>
  <c r="P29" i="76" s="1"/>
  <c r="P30" i="76" s="1"/>
  <c r="K29" i="72" s="1"/>
  <c r="F130" i="12" s="1"/>
  <c r="K29" i="76"/>
  <c r="L29" i="76" s="1"/>
  <c r="L30" i="76" s="1"/>
  <c r="L29" i="72" s="1"/>
  <c r="G130" i="12" s="1"/>
  <c r="N27" i="76"/>
  <c r="J27" i="76"/>
  <c r="O26" i="76"/>
  <c r="O27" i="76" s="1"/>
  <c r="K26" i="76"/>
  <c r="K27" i="76" s="1"/>
  <c r="N24" i="76"/>
  <c r="J24" i="76"/>
  <c r="N19" i="76"/>
  <c r="J19" i="76"/>
  <c r="O18" i="76"/>
  <c r="P18" i="76"/>
  <c r="K18" i="76"/>
  <c r="L18" i="76" s="1"/>
  <c r="O17" i="76"/>
  <c r="K17" i="76"/>
  <c r="L17" i="76" s="1"/>
  <c r="L19" i="76" s="1"/>
  <c r="K7" i="72" s="1"/>
  <c r="F103" i="12" s="1"/>
  <c r="N15" i="76"/>
  <c r="J15" i="76"/>
  <c r="P14" i="76"/>
  <c r="O14" i="76"/>
  <c r="K14" i="76"/>
  <c r="L14" i="76" s="1"/>
  <c r="P13" i="76"/>
  <c r="O13" i="76"/>
  <c r="K13" i="76"/>
  <c r="L13" i="76" s="1"/>
  <c r="O12" i="76"/>
  <c r="K12" i="76"/>
  <c r="O9" i="76"/>
  <c r="P9" i="76" s="1"/>
  <c r="L9" i="76"/>
  <c r="K9" i="76"/>
  <c r="K5" i="76"/>
  <c r="L5" i="76" s="1"/>
  <c r="F222" i="12"/>
  <c r="G222" i="12"/>
  <c r="F166" i="12"/>
  <c r="F186" i="12"/>
  <c r="L85" i="72"/>
  <c r="G193" i="12" s="1"/>
  <c r="F154" i="12"/>
  <c r="L74" i="72"/>
  <c r="G167" i="12"/>
  <c r="L154" i="72"/>
  <c r="F155" i="12"/>
  <c r="F191" i="12"/>
  <c r="F217" i="12"/>
  <c r="F198" i="12"/>
  <c r="K153" i="72"/>
  <c r="K130" i="72" s="1"/>
  <c r="K140" i="72"/>
  <c r="F227" i="12"/>
  <c r="L183" i="72"/>
  <c r="K71" i="72"/>
  <c r="K53" i="72"/>
  <c r="K52" i="72" s="1"/>
  <c r="K51" i="72" s="1"/>
  <c r="K19" i="76"/>
  <c r="O19" i="76"/>
  <c r="P17" i="76"/>
  <c r="P19" i="76" s="1"/>
  <c r="L7" i="72" s="1"/>
  <c r="G103" i="12" s="1"/>
  <c r="P26" i="76"/>
  <c r="P27" i="76" s="1"/>
  <c r="P32" i="76"/>
  <c r="P33" i="76" s="1"/>
  <c r="G232" i="12"/>
  <c r="L130" i="72"/>
  <c r="L34" i="77"/>
  <c r="K34" i="77"/>
  <c r="L10" i="77"/>
  <c r="K10" i="77"/>
  <c r="L3" i="77"/>
  <c r="L2" i="77" s="1"/>
  <c r="K3" i="77"/>
  <c r="J34" i="77"/>
  <c r="J10" i="77"/>
  <c r="J2" i="77"/>
  <c r="J3" i="77"/>
  <c r="K2" i="77"/>
  <c r="J206" i="72"/>
  <c r="E267" i="12" s="1"/>
  <c r="J187" i="72"/>
  <c r="E253" i="12"/>
  <c r="J189" i="72"/>
  <c r="J176" i="72"/>
  <c r="J178" i="72"/>
  <c r="E246" i="12" s="1"/>
  <c r="E109" i="12"/>
  <c r="E107" i="12"/>
  <c r="F33" i="76"/>
  <c r="C33" i="76"/>
  <c r="B33" i="76"/>
  <c r="G32" i="76"/>
  <c r="G33" i="76" s="1"/>
  <c r="D32" i="76"/>
  <c r="D33" i="76" s="1"/>
  <c r="G29" i="76"/>
  <c r="H29" i="76"/>
  <c r="H30" i="76" s="1"/>
  <c r="J29" i="72" s="1"/>
  <c r="F27" i="76"/>
  <c r="D27" i="76"/>
  <c r="C27" i="76"/>
  <c r="B27" i="76"/>
  <c r="G26" i="76"/>
  <c r="G27" i="76"/>
  <c r="D26" i="76"/>
  <c r="F24" i="76"/>
  <c r="B24" i="76"/>
  <c r="E23" i="76"/>
  <c r="I23" i="76" s="1"/>
  <c r="C23" i="76"/>
  <c r="D23" i="76" s="1"/>
  <c r="E22" i="76"/>
  <c r="I22" i="76" s="1"/>
  <c r="D22" i="76"/>
  <c r="C22" i="76"/>
  <c r="E21" i="76"/>
  <c r="I21" i="76" s="1"/>
  <c r="C21" i="76"/>
  <c r="D21" i="76"/>
  <c r="D24" i="76" s="1"/>
  <c r="F19" i="76"/>
  <c r="B19" i="76"/>
  <c r="G18" i="76"/>
  <c r="H18" i="76" s="1"/>
  <c r="G17" i="76"/>
  <c r="H17" i="76" s="1"/>
  <c r="C17" i="76"/>
  <c r="C19" i="76" s="1"/>
  <c r="F15" i="76"/>
  <c r="B15" i="76"/>
  <c r="G14" i="76"/>
  <c r="H14" i="76" s="1"/>
  <c r="D14" i="76"/>
  <c r="C14" i="76"/>
  <c r="G13" i="76"/>
  <c r="H13" i="76" s="1"/>
  <c r="G12" i="76"/>
  <c r="E11" i="76"/>
  <c r="I11" i="76" s="1"/>
  <c r="G11" i="76"/>
  <c r="H11" i="76" s="1"/>
  <c r="D11" i="76"/>
  <c r="E10" i="76"/>
  <c r="I10" i="76" s="1"/>
  <c r="G10" i="76"/>
  <c r="H10" i="76" s="1"/>
  <c r="D10" i="76"/>
  <c r="C10" i="76"/>
  <c r="H9" i="76"/>
  <c r="G9" i="76"/>
  <c r="C9" i="76"/>
  <c r="D9" i="76" s="1"/>
  <c r="E8" i="76"/>
  <c r="I8" i="76" s="1"/>
  <c r="C8" i="76"/>
  <c r="D8" i="76"/>
  <c r="E7" i="76"/>
  <c r="I7" i="76" s="1"/>
  <c r="G7" i="76"/>
  <c r="H7" i="76" s="1"/>
  <c r="D7" i="76"/>
  <c r="E6" i="76"/>
  <c r="I6" i="76" s="1"/>
  <c r="G6" i="76"/>
  <c r="H6" i="76" s="1"/>
  <c r="D6" i="76"/>
  <c r="C6" i="76"/>
  <c r="G5" i="76"/>
  <c r="H5" i="76" s="1"/>
  <c r="E4" i="76"/>
  <c r="I4" i="76" s="1"/>
  <c r="C4" i="76"/>
  <c r="C15" i="76"/>
  <c r="D15" i="76" s="1"/>
  <c r="H26" i="76"/>
  <c r="H27" i="76"/>
  <c r="D4" i="76"/>
  <c r="E41" i="73"/>
  <c r="F41" i="73" s="1"/>
  <c r="E40" i="73"/>
  <c r="E39" i="73"/>
  <c r="E37" i="73"/>
  <c r="F37" i="73" s="1"/>
  <c r="G37" i="73" s="1"/>
  <c r="E36" i="73"/>
  <c r="F36" i="73" s="1"/>
  <c r="G36" i="73" s="1"/>
  <c r="E35" i="73"/>
  <c r="D32" i="73"/>
  <c r="C32" i="73"/>
  <c r="E31" i="73"/>
  <c r="E30" i="73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14" i="73"/>
  <c r="E13" i="73"/>
  <c r="E12" i="73"/>
  <c r="E11" i="73"/>
  <c r="E10" i="73"/>
  <c r="E9" i="73"/>
  <c r="E8" i="73"/>
  <c r="E7" i="73"/>
  <c r="E6" i="73"/>
  <c r="E5" i="73"/>
  <c r="E4" i="73"/>
  <c r="E33" i="73" s="1"/>
  <c r="C37" i="75"/>
  <c r="D37" i="75" s="1"/>
  <c r="C36" i="75"/>
  <c r="D36" i="75" s="1"/>
  <c r="E36" i="75" s="1"/>
  <c r="J142" i="72" s="1"/>
  <c r="C35" i="75"/>
  <c r="C38" i="75"/>
  <c r="C33" i="75"/>
  <c r="F40" i="73"/>
  <c r="G40" i="73" s="1"/>
  <c r="J143" i="72" s="1"/>
  <c r="F35" i="73"/>
  <c r="E38" i="73"/>
  <c r="E43" i="73" s="1"/>
  <c r="F39" i="73"/>
  <c r="F42" i="73" s="1"/>
  <c r="E42" i="73"/>
  <c r="D35" i="75"/>
  <c r="G39" i="73"/>
  <c r="J135" i="72" s="1"/>
  <c r="G35" i="73"/>
  <c r="E35" i="75"/>
  <c r="J134" i="72" s="1"/>
  <c r="J131" i="72" s="1"/>
  <c r="C27" i="65"/>
  <c r="C6" i="65"/>
  <c r="B27" i="65"/>
  <c r="B6" i="65"/>
  <c r="E280" i="12"/>
  <c r="E283" i="12"/>
  <c r="E282" i="12"/>
  <c r="E281" i="12"/>
  <c r="E279" i="12"/>
  <c r="E278" i="12"/>
  <c r="E368" i="12"/>
  <c r="E351" i="12"/>
  <c r="E348" i="12"/>
  <c r="E347" i="12"/>
  <c r="E323" i="12"/>
  <c r="E318" i="12"/>
  <c r="E301" i="12"/>
  <c r="E307" i="12"/>
  <c r="E312" i="12"/>
  <c r="E297" i="12"/>
  <c r="E296" i="12"/>
  <c r="E295" i="12"/>
  <c r="E293" i="12"/>
  <c r="E292" i="12"/>
  <c r="E272" i="12"/>
  <c r="E274" i="12"/>
  <c r="E273" i="12"/>
  <c r="E276" i="12"/>
  <c r="E275" i="12"/>
  <c r="E271" i="12"/>
  <c r="E239" i="12"/>
  <c r="E234" i="12"/>
  <c r="E233" i="12"/>
  <c r="E232" i="12"/>
  <c r="E223" i="12"/>
  <c r="E222" i="12"/>
  <c r="E217" i="12"/>
  <c r="E195" i="12"/>
  <c r="E194" i="12"/>
  <c r="E188" i="12"/>
  <c r="E181" i="12"/>
  <c r="E183" i="12"/>
  <c r="E184" i="12"/>
  <c r="E215" i="12"/>
  <c r="E214" i="12"/>
  <c r="E213" i="12"/>
  <c r="E210" i="12"/>
  <c r="E203" i="12"/>
  <c r="E209" i="12"/>
  <c r="E207" i="12"/>
  <c r="E198" i="12"/>
  <c r="E197" i="12"/>
  <c r="E196" i="12"/>
  <c r="E211" i="12"/>
  <c r="E185" i="12"/>
  <c r="E186" i="12"/>
  <c r="E191" i="12"/>
  <c r="E193" i="12"/>
  <c r="E192" i="12"/>
  <c r="E190" i="12"/>
  <c r="E177" i="12"/>
  <c r="E170" i="12"/>
  <c r="E167" i="12"/>
  <c r="E172" i="12"/>
  <c r="E169" i="12"/>
  <c r="E166" i="12"/>
  <c r="E155" i="12"/>
  <c r="E154" i="12"/>
  <c r="E161" i="12"/>
  <c r="E160" i="12"/>
  <c r="E159" i="12"/>
  <c r="E158" i="12"/>
  <c r="E157" i="12"/>
  <c r="E156" i="12"/>
  <c r="E153" i="12"/>
  <c r="E139" i="12"/>
  <c r="E135" i="12"/>
  <c r="E132" i="12"/>
  <c r="E129" i="12"/>
  <c r="E111" i="12"/>
  <c r="J49" i="72"/>
  <c r="J313" i="72"/>
  <c r="I313" i="72"/>
  <c r="H313" i="72"/>
  <c r="H312" i="72" s="1"/>
  <c r="B50" i="65" s="1"/>
  <c r="J312" i="72"/>
  <c r="I312" i="72"/>
  <c r="C50" i="65" s="1"/>
  <c r="J308" i="72"/>
  <c r="I308" i="72"/>
  <c r="H308" i="72"/>
  <c r="J304" i="72"/>
  <c r="I304" i="72"/>
  <c r="I303" i="72" s="1"/>
  <c r="H304" i="72"/>
  <c r="H303" i="72" s="1"/>
  <c r="J303" i="72"/>
  <c r="J293" i="72"/>
  <c r="J292" i="72"/>
  <c r="I293" i="72"/>
  <c r="C39" i="65" s="1"/>
  <c r="H293" i="72"/>
  <c r="B39" i="65" s="1"/>
  <c r="I292" i="72"/>
  <c r="H292" i="72"/>
  <c r="J284" i="72"/>
  <c r="I284" i="72"/>
  <c r="H284" i="72"/>
  <c r="J281" i="72"/>
  <c r="I281" i="72"/>
  <c r="H281" i="72"/>
  <c r="J278" i="72"/>
  <c r="I278" i="72"/>
  <c r="H278" i="72"/>
  <c r="J276" i="72"/>
  <c r="I276" i="72"/>
  <c r="H276" i="72"/>
  <c r="J273" i="72"/>
  <c r="I273" i="72"/>
  <c r="I272" i="72" s="1"/>
  <c r="C38" i="65" s="1"/>
  <c r="H273" i="72"/>
  <c r="H272" i="72" s="1"/>
  <c r="B38" i="65" s="1"/>
  <c r="J272" i="72"/>
  <c r="J269" i="72"/>
  <c r="I269" i="72"/>
  <c r="H269" i="72"/>
  <c r="J265" i="72"/>
  <c r="I265" i="72"/>
  <c r="H265" i="72"/>
  <c r="J263" i="72"/>
  <c r="I263" i="72"/>
  <c r="I262" i="72" s="1"/>
  <c r="I51" i="72" s="1"/>
  <c r="H263" i="72"/>
  <c r="H262" i="72" s="1"/>
  <c r="J262" i="72"/>
  <c r="J239" i="72"/>
  <c r="J238" i="72"/>
  <c r="I239" i="72"/>
  <c r="C31" i="65" s="1"/>
  <c r="I238" i="72"/>
  <c r="H239" i="72"/>
  <c r="B31" i="65" s="1"/>
  <c r="H238" i="72"/>
  <c r="J236" i="72"/>
  <c r="J232" i="72"/>
  <c r="J231" i="72" s="1"/>
  <c r="I231" i="72"/>
  <c r="H231" i="72"/>
  <c r="J220" i="72"/>
  <c r="I220" i="72"/>
  <c r="H220" i="72"/>
  <c r="J209" i="72"/>
  <c r="I209" i="72"/>
  <c r="I208" i="72" s="1"/>
  <c r="C28" i="65" s="1"/>
  <c r="H209" i="72"/>
  <c r="H208" i="72" s="1"/>
  <c r="B28" i="65" s="1"/>
  <c r="J208" i="72"/>
  <c r="J205" i="72"/>
  <c r="I205" i="72"/>
  <c r="H205" i="72"/>
  <c r="J203" i="72"/>
  <c r="E321" i="12" s="1"/>
  <c r="J200" i="72"/>
  <c r="J199" i="72"/>
  <c r="J197" i="72"/>
  <c r="J193" i="72"/>
  <c r="J192" i="72"/>
  <c r="J191" i="72"/>
  <c r="J190" i="72"/>
  <c r="J188" i="72"/>
  <c r="I181" i="72"/>
  <c r="C25" i="65" s="1"/>
  <c r="H181" i="72"/>
  <c r="B25" i="65" s="1"/>
  <c r="I174" i="72"/>
  <c r="C24" i="65" s="1"/>
  <c r="H174" i="72"/>
  <c r="B24" i="65" s="1"/>
  <c r="J170" i="72"/>
  <c r="I170" i="72"/>
  <c r="H170" i="72"/>
  <c r="J166" i="72"/>
  <c r="I166" i="72"/>
  <c r="C21" i="65" s="1"/>
  <c r="H166" i="72"/>
  <c r="B21" i="65" s="1"/>
  <c r="J163" i="72"/>
  <c r="I163" i="72"/>
  <c r="H163" i="72"/>
  <c r="J158" i="72"/>
  <c r="I158" i="72"/>
  <c r="H158" i="72"/>
  <c r="J153" i="72"/>
  <c r="I153" i="72"/>
  <c r="H153" i="72"/>
  <c r="J148" i="72"/>
  <c r="I148" i="72"/>
  <c r="C19" i="65" s="1"/>
  <c r="H148" i="72"/>
  <c r="B19" i="65" s="1"/>
  <c r="I144" i="72"/>
  <c r="H144" i="72"/>
  <c r="I140" i="72"/>
  <c r="H140" i="72"/>
  <c r="I131" i="72"/>
  <c r="C18" i="65" s="1"/>
  <c r="C17" i="65" s="1"/>
  <c r="I130" i="72"/>
  <c r="H131" i="72"/>
  <c r="B18" i="65" s="1"/>
  <c r="H130" i="72"/>
  <c r="J123" i="72"/>
  <c r="I123" i="72"/>
  <c r="C16" i="65" s="1"/>
  <c r="H123" i="72"/>
  <c r="B16" i="65" s="1"/>
  <c r="J71" i="72"/>
  <c r="I71" i="72"/>
  <c r="C15" i="65" s="1"/>
  <c r="H71" i="72"/>
  <c r="B15" i="65" s="1"/>
  <c r="J53" i="72"/>
  <c r="J52" i="72" s="1"/>
  <c r="I53" i="72"/>
  <c r="C14" i="65" s="1"/>
  <c r="I52" i="72"/>
  <c r="H53" i="72"/>
  <c r="B14" i="65" s="1"/>
  <c r="H52" i="72"/>
  <c r="I47" i="72"/>
  <c r="H47" i="72"/>
  <c r="I46" i="72"/>
  <c r="H46" i="72"/>
  <c r="I27" i="72"/>
  <c r="C9" i="65" s="1"/>
  <c r="H27" i="72"/>
  <c r="B9" i="65" s="1"/>
  <c r="J21" i="72"/>
  <c r="I21" i="72"/>
  <c r="C8" i="65" s="1"/>
  <c r="H21" i="72"/>
  <c r="B8" i="65" s="1"/>
  <c r="J18" i="72"/>
  <c r="I18" i="72"/>
  <c r="C7" i="65" s="1"/>
  <c r="H18" i="72"/>
  <c r="B7" i="65" s="1"/>
  <c r="I5" i="72"/>
  <c r="C5" i="65" s="1"/>
  <c r="H5" i="72"/>
  <c r="B5" i="65" s="1"/>
  <c r="I4" i="72"/>
  <c r="I3" i="72" s="1"/>
  <c r="B42" i="70"/>
  <c r="B9" i="63"/>
  <c r="B12" i="63"/>
  <c r="B13" i="63"/>
  <c r="B14" i="63"/>
  <c r="B11" i="63"/>
  <c r="B16" i="63"/>
  <c r="B23" i="63"/>
  <c r="B29" i="63"/>
  <c r="B30" i="63"/>
  <c r="B31" i="63"/>
  <c r="B32" i="63"/>
  <c r="B55" i="63"/>
  <c r="B56" i="63"/>
  <c r="C54" i="63" s="1"/>
  <c r="B63" i="63"/>
  <c r="B65" i="63"/>
  <c r="B70" i="63"/>
  <c r="B71" i="63"/>
  <c r="B72" i="63"/>
  <c r="C69" i="63"/>
  <c r="C77" i="63" s="1"/>
  <c r="B74" i="63"/>
  <c r="B75" i="63"/>
  <c r="B76" i="63"/>
  <c r="C73" i="63"/>
  <c r="D6" i="65"/>
  <c r="B6" i="66"/>
  <c r="B19" i="70"/>
  <c r="E219" i="12"/>
  <c r="H17" i="67"/>
  <c r="L182" i="72" s="1"/>
  <c r="G250" i="12" s="1"/>
  <c r="F17" i="67"/>
  <c r="K182" i="72" s="1"/>
  <c r="F250" i="12" s="1"/>
  <c r="D33" i="67"/>
  <c r="F33" i="67"/>
  <c r="K198" i="72" s="1"/>
  <c r="F258" i="12" s="1"/>
  <c r="H33" i="67"/>
  <c r="L198" i="72" s="1"/>
  <c r="G258" i="12" s="1"/>
  <c r="D28" i="67"/>
  <c r="F28" i="67"/>
  <c r="K193" i="72" s="1"/>
  <c r="H28" i="67"/>
  <c r="L193" i="72" s="1"/>
  <c r="D29" i="67"/>
  <c r="J198" i="72" s="1"/>
  <c r="E258" i="12" s="1"/>
  <c r="F29" i="67"/>
  <c r="K194" i="72" s="1"/>
  <c r="H29" i="67"/>
  <c r="L194" i="72" s="1"/>
  <c r="D30" i="67"/>
  <c r="F30" i="67"/>
  <c r="K195" i="72" s="1"/>
  <c r="F256" i="12" s="1"/>
  <c r="H30" i="67"/>
  <c r="L195" i="72" s="1"/>
  <c r="G256" i="12" s="1"/>
  <c r="D31" i="67"/>
  <c r="J201" i="72" s="1"/>
  <c r="E261" i="12" s="1"/>
  <c r="F31" i="67"/>
  <c r="K196" i="72" s="1"/>
  <c r="H31" i="67"/>
  <c r="L196" i="72" s="1"/>
  <c r="D32" i="67"/>
  <c r="F32" i="67"/>
  <c r="K197" i="72" s="1"/>
  <c r="H32" i="67"/>
  <c r="L197" i="72" s="1"/>
  <c r="H27" i="67"/>
  <c r="L192" i="72" s="1"/>
  <c r="F27" i="67"/>
  <c r="K192" i="72" s="1"/>
  <c r="D27" i="67"/>
  <c r="J195" i="72" s="1"/>
  <c r="E256" i="12" s="1"/>
  <c r="D24" i="67"/>
  <c r="J186" i="72" s="1"/>
  <c r="E255" i="12" s="1"/>
  <c r="F24" i="67"/>
  <c r="K189" i="72" s="1"/>
  <c r="H24" i="67"/>
  <c r="L189" i="72" s="1"/>
  <c r="H23" i="67"/>
  <c r="L188" i="72" s="1"/>
  <c r="G254" i="12" s="1"/>
  <c r="F23" i="67"/>
  <c r="K188" i="72" s="1"/>
  <c r="D23" i="67"/>
  <c r="J194" i="72" s="1"/>
  <c r="E254" i="12" s="1"/>
  <c r="D20" i="67"/>
  <c r="J184" i="72" s="1"/>
  <c r="E252" i="12" s="1"/>
  <c r="F20" i="67"/>
  <c r="K185" i="72" s="1"/>
  <c r="H20" i="67"/>
  <c r="L185" i="72" s="1"/>
  <c r="D21" i="67"/>
  <c r="F21" i="67"/>
  <c r="K186" i="72" s="1"/>
  <c r="F255" i="12" s="1"/>
  <c r="H21" i="67"/>
  <c r="L186" i="72" s="1"/>
  <c r="G255" i="12" s="1"/>
  <c r="H19" i="67"/>
  <c r="L184" i="72" s="1"/>
  <c r="G252" i="12" s="1"/>
  <c r="F19" i="67"/>
  <c r="K184" i="72" s="1"/>
  <c r="F252" i="12" s="1"/>
  <c r="D19" i="67"/>
  <c r="D17" i="67"/>
  <c r="J182" i="72" s="1"/>
  <c r="E240" i="12"/>
  <c r="D22" i="65"/>
  <c r="E22" i="65" s="1"/>
  <c r="F231" i="12"/>
  <c r="C19" i="66" s="1"/>
  <c r="G231" i="12"/>
  <c r="D19" i="66" s="1"/>
  <c r="H231" i="12"/>
  <c r="E231" i="12"/>
  <c r="B36" i="63" s="1"/>
  <c r="F226" i="12"/>
  <c r="C18" i="66" s="1"/>
  <c r="C17" i="66" s="1"/>
  <c r="H226" i="12"/>
  <c r="D43" i="70"/>
  <c r="C43" i="70"/>
  <c r="C23" i="65"/>
  <c r="E346" i="12"/>
  <c r="D39" i="65"/>
  <c r="E39" i="65" s="1"/>
  <c r="H346" i="12"/>
  <c r="F338" i="12"/>
  <c r="G338" i="12"/>
  <c r="H338" i="12"/>
  <c r="E338" i="12"/>
  <c r="B61" i="63" s="1"/>
  <c r="F330" i="12"/>
  <c r="G330" i="12"/>
  <c r="H330" i="12"/>
  <c r="F326" i="12"/>
  <c r="C37" i="66" s="1"/>
  <c r="G326" i="12"/>
  <c r="D37" i="66" s="1"/>
  <c r="H326" i="12"/>
  <c r="H290" i="12"/>
  <c r="E290" i="12"/>
  <c r="F367" i="12"/>
  <c r="F366" i="12" s="1"/>
  <c r="G367" i="12"/>
  <c r="G366" i="12" s="1"/>
  <c r="H367" i="12"/>
  <c r="H366" i="12" s="1"/>
  <c r="E367" i="12"/>
  <c r="E366" i="12" s="1"/>
  <c r="H249" i="12"/>
  <c r="H244" i="12"/>
  <c r="F240" i="12"/>
  <c r="C22" i="66" s="1"/>
  <c r="G240" i="12"/>
  <c r="D22" i="66" s="1"/>
  <c r="H240" i="12"/>
  <c r="F219" i="12"/>
  <c r="C16" i="66"/>
  <c r="G219" i="12"/>
  <c r="D16" i="66"/>
  <c r="H219" i="12"/>
  <c r="F165" i="12"/>
  <c r="F317" i="12"/>
  <c r="C15" i="66"/>
  <c r="G317" i="12"/>
  <c r="H165" i="12"/>
  <c r="E165" i="12"/>
  <c r="E317" i="12"/>
  <c r="B15" i="66" s="1"/>
  <c r="E152" i="12"/>
  <c r="F128" i="12"/>
  <c r="F146" i="12"/>
  <c r="F145" i="12"/>
  <c r="H128" i="12"/>
  <c r="F117" i="12"/>
  <c r="C7" i="66" s="1"/>
  <c r="G117" i="12"/>
  <c r="D7" i="66" s="1"/>
  <c r="H117" i="12"/>
  <c r="E117" i="12"/>
  <c r="B7" i="66" s="1"/>
  <c r="D7" i="65"/>
  <c r="E7" i="65" s="1"/>
  <c r="F122" i="12"/>
  <c r="C8" i="66" s="1"/>
  <c r="G122" i="12"/>
  <c r="D8" i="66" s="1"/>
  <c r="H122" i="12"/>
  <c r="E122" i="12"/>
  <c r="D8" i="65" s="1"/>
  <c r="E8" i="65" s="1"/>
  <c r="B8" i="66"/>
  <c r="H100" i="12"/>
  <c r="B23" i="65"/>
  <c r="C33" i="65"/>
  <c r="C81" i="63"/>
  <c r="B54" i="66"/>
  <c r="D54" i="65"/>
  <c r="E54" i="65" s="1"/>
  <c r="F115" i="12"/>
  <c r="G115" i="12"/>
  <c r="H115" i="12"/>
  <c r="H146" i="12"/>
  <c r="H145" i="12"/>
  <c r="F152" i="12"/>
  <c r="H152" i="12"/>
  <c r="F236" i="12"/>
  <c r="C20" i="66" s="1"/>
  <c r="G236" i="12"/>
  <c r="D20" i="66" s="1"/>
  <c r="H236" i="12"/>
  <c r="H238" i="12"/>
  <c r="F264" i="12"/>
  <c r="C26" i="66" s="1"/>
  <c r="C11" i="70" s="1"/>
  <c r="G264" i="12"/>
  <c r="D26" i="66" s="1"/>
  <c r="D11" i="70" s="1"/>
  <c r="H264" i="12"/>
  <c r="H266" i="12"/>
  <c r="H243" i="12"/>
  <c r="H270" i="12"/>
  <c r="H277" i="12"/>
  <c r="F284" i="12"/>
  <c r="C29" i="66" s="1"/>
  <c r="G284" i="12"/>
  <c r="D29" i="66" s="1"/>
  <c r="D10" i="70" s="1"/>
  <c r="H284" i="12"/>
  <c r="F288" i="12"/>
  <c r="C30" i="66" s="1"/>
  <c r="G288" i="12"/>
  <c r="D30" i="66" s="1"/>
  <c r="H288" i="12"/>
  <c r="F315" i="12"/>
  <c r="C14" i="66" s="1"/>
  <c r="G315" i="12"/>
  <c r="H315" i="12"/>
  <c r="H317" i="12"/>
  <c r="H314" i="12" s="1"/>
  <c r="F319" i="12"/>
  <c r="G319" i="12"/>
  <c r="H320" i="12"/>
  <c r="H319" i="12"/>
  <c r="H322" i="12"/>
  <c r="F332" i="12"/>
  <c r="G332" i="12"/>
  <c r="G329" i="12" s="1"/>
  <c r="H332" i="12"/>
  <c r="F335" i="12"/>
  <c r="G335" i="12"/>
  <c r="H335" i="12"/>
  <c r="F356" i="12"/>
  <c r="C43" i="66" s="1"/>
  <c r="G356" i="12"/>
  <c r="D43" i="66" s="1"/>
  <c r="H356" i="12"/>
  <c r="F360" i="12"/>
  <c r="C44" i="66" s="1"/>
  <c r="G360" i="12"/>
  <c r="D44" i="66" s="1"/>
  <c r="H360" i="12"/>
  <c r="H364" i="12"/>
  <c r="H225" i="12"/>
  <c r="H269" i="12"/>
  <c r="F364" i="12"/>
  <c r="H99" i="12"/>
  <c r="E236" i="12"/>
  <c r="D20" i="65" s="1"/>
  <c r="E20" i="65" s="1"/>
  <c r="E238" i="12"/>
  <c r="D21" i="65" s="1"/>
  <c r="E21" i="65" s="1"/>
  <c r="C39" i="70"/>
  <c r="B39" i="70"/>
  <c r="H7" i="67"/>
  <c r="L177" i="72" s="1"/>
  <c r="H13" i="67"/>
  <c r="F7" i="67"/>
  <c r="F13" i="67"/>
  <c r="D7" i="67"/>
  <c r="J177" i="72" s="1"/>
  <c r="D13" i="67"/>
  <c r="C13" i="67"/>
  <c r="C46" i="66"/>
  <c r="E6" i="65"/>
  <c r="E320" i="12"/>
  <c r="E319" i="12" s="1"/>
  <c r="E322" i="12"/>
  <c r="E315" i="12"/>
  <c r="E314" i="12" s="1"/>
  <c r="G35" i="67"/>
  <c r="E35" i="67"/>
  <c r="C35" i="67"/>
  <c r="G13" i="67"/>
  <c r="E13" i="67"/>
  <c r="C46" i="65"/>
  <c r="B46" i="65"/>
  <c r="C41" i="65"/>
  <c r="B41" i="65"/>
  <c r="C11" i="65"/>
  <c r="B11" i="65"/>
  <c r="C82" i="63"/>
  <c r="E360" i="12"/>
  <c r="D44" i="65" s="1"/>
  <c r="E44" i="65" s="1"/>
  <c r="E356" i="12"/>
  <c r="E335" i="12"/>
  <c r="B60" i="63"/>
  <c r="E332" i="12"/>
  <c r="B59" i="63"/>
  <c r="E330" i="12"/>
  <c r="B58" i="63" s="1"/>
  <c r="C57" i="63" s="1"/>
  <c r="C67" i="63" s="1"/>
  <c r="E326" i="12"/>
  <c r="E288" i="12"/>
  <c r="E284" i="12"/>
  <c r="D29" i="65"/>
  <c r="E29" i="65" s="1"/>
  <c r="E277" i="12"/>
  <c r="E270" i="12"/>
  <c r="E266" i="12"/>
  <c r="D27" i="65" s="1"/>
  <c r="E27" i="65" s="1"/>
  <c r="E264" i="12"/>
  <c r="D26" i="65"/>
  <c r="E26" i="65" s="1"/>
  <c r="E115" i="12"/>
  <c r="E329" i="12"/>
  <c r="D38" i="65" s="1"/>
  <c r="E38" i="65" s="1"/>
  <c r="B38" i="66"/>
  <c r="E55" i="65"/>
  <c r="F225" i="12"/>
  <c r="F314" i="12"/>
  <c r="G314" i="12"/>
  <c r="B44" i="63"/>
  <c r="B27" i="66"/>
  <c r="B29" i="66"/>
  <c r="E38" i="67"/>
  <c r="C33" i="70"/>
  <c r="F35" i="67"/>
  <c r="K200" i="72" s="1"/>
  <c r="C38" i="67"/>
  <c r="B33" i="70"/>
  <c r="D35" i="67"/>
  <c r="D38" i="67" s="1"/>
  <c r="G38" i="67"/>
  <c r="D33" i="70"/>
  <c r="C35" i="65"/>
  <c r="C48" i="65"/>
  <c r="C53" i="65" s="1"/>
  <c r="C56" i="65" s="1"/>
  <c r="C62" i="63"/>
  <c r="B50" i="63"/>
  <c r="C48" i="63"/>
  <c r="D31" i="65"/>
  <c r="E31" i="65"/>
  <c r="E269" i="12"/>
  <c r="D28" i="65"/>
  <c r="E28" i="65" s="1"/>
  <c r="B19" i="66"/>
  <c r="C28" i="63"/>
  <c r="D15" i="65"/>
  <c r="E15" i="65"/>
  <c r="B14" i="66"/>
  <c r="C21" i="63"/>
  <c r="D16" i="65"/>
  <c r="E16" i="65"/>
  <c r="B16" i="66"/>
  <c r="C33" i="63"/>
  <c r="C79" i="63"/>
  <c r="D50" i="65"/>
  <c r="E50" i="65"/>
  <c r="B50" i="66"/>
  <c r="E355" i="12"/>
  <c r="D37" i="65"/>
  <c r="B37" i="66"/>
  <c r="B43" i="66"/>
  <c r="D43" i="65"/>
  <c r="E364" i="12"/>
  <c r="H149" i="12"/>
  <c r="H151" i="12"/>
  <c r="H324" i="12" s="1"/>
  <c r="H325" i="12" s="1"/>
  <c r="F329" i="12"/>
  <c r="C38" i="66" s="1"/>
  <c r="C41" i="66" s="1"/>
  <c r="B26" i="66"/>
  <c r="B11" i="70" s="1"/>
  <c r="B22" i="66"/>
  <c r="D19" i="65"/>
  <c r="E19" i="65" s="1"/>
  <c r="D14" i="65"/>
  <c r="E14" i="65" s="1"/>
  <c r="C46" i="63"/>
  <c r="B43" i="63"/>
  <c r="B39" i="63"/>
  <c r="B39" i="66"/>
  <c r="B41" i="66" s="1"/>
  <c r="B21" i="66"/>
  <c r="B37" i="63"/>
  <c r="B31" i="66"/>
  <c r="B28" i="66"/>
  <c r="C45" i="63"/>
  <c r="D46" i="65"/>
  <c r="E46" i="65"/>
  <c r="E43" i="65"/>
  <c r="D41" i="65"/>
  <c r="E41" i="65" s="1"/>
  <c r="E37" i="65"/>
  <c r="D38" i="66" l="1"/>
  <c r="G355" i="12"/>
  <c r="D41" i="66"/>
  <c r="C47" i="63"/>
  <c r="B30" i="66"/>
  <c r="B10" i="70" s="1"/>
  <c r="D46" i="66"/>
  <c r="C9" i="66"/>
  <c r="J140" i="72"/>
  <c r="E130" i="12"/>
  <c r="E128" i="12" s="1"/>
  <c r="J27" i="72"/>
  <c r="F355" i="12"/>
  <c r="F38" i="67"/>
  <c r="D30" i="65"/>
  <c r="E30" i="65" s="1"/>
  <c r="B44" i="66"/>
  <c r="B46" i="66" s="1"/>
  <c r="E245" i="12"/>
  <c r="E244" i="12" s="1"/>
  <c r="J174" i="72"/>
  <c r="J173" i="72" s="1"/>
  <c r="G245" i="12"/>
  <c r="G244" i="12" s="1"/>
  <c r="L174" i="72"/>
  <c r="B20" i="66"/>
  <c r="G364" i="12"/>
  <c r="C10" i="70"/>
  <c r="C27" i="63"/>
  <c r="H329" i="12"/>
  <c r="H355" i="12" s="1"/>
  <c r="H365" i="12" s="1"/>
  <c r="E250" i="12"/>
  <c r="E249" i="12" s="1"/>
  <c r="J181" i="72"/>
  <c r="H51" i="72"/>
  <c r="B17" i="65"/>
  <c r="B33" i="65" s="1"/>
  <c r="B35" i="65" s="1"/>
  <c r="B48" i="65" s="1"/>
  <c r="B53" i="65" s="1"/>
  <c r="B56" i="65" s="1"/>
  <c r="J47" i="72"/>
  <c r="J46" i="72" s="1"/>
  <c r="E148" i="12"/>
  <c r="E146" i="12" s="1"/>
  <c r="E145" i="12" s="1"/>
  <c r="G38" i="73"/>
  <c r="D38" i="75"/>
  <c r="F38" i="73"/>
  <c r="F43" i="73" s="1"/>
  <c r="H19" i="76"/>
  <c r="J7" i="72" s="1"/>
  <c r="E103" i="12" s="1"/>
  <c r="B8" i="63" s="1"/>
  <c r="B6" i="63" s="1"/>
  <c r="F254" i="12"/>
  <c r="H35" i="67"/>
  <c r="F249" i="12"/>
  <c r="C25" i="66" s="1"/>
  <c r="H4" i="72"/>
  <c r="H3" i="72" s="1"/>
  <c r="H318" i="72" s="1"/>
  <c r="H173" i="72"/>
  <c r="I173" i="72"/>
  <c r="I318" i="72" s="1"/>
  <c r="G42" i="73"/>
  <c r="E37" i="75"/>
  <c r="J146" i="72" s="1"/>
  <c r="E32" i="73"/>
  <c r="G41" i="73"/>
  <c r="J147" i="72" s="1"/>
  <c r="H32" i="76"/>
  <c r="H33" i="76" s="1"/>
  <c r="D17" i="76"/>
  <c r="D19" i="76" s="1"/>
  <c r="G4" i="76"/>
  <c r="M6" i="76"/>
  <c r="O6" i="76" s="1"/>
  <c r="P6" i="76" s="1"/>
  <c r="K6" i="76"/>
  <c r="L6" i="76" s="1"/>
  <c r="K7" i="76"/>
  <c r="L7" i="76" s="1"/>
  <c r="M7" i="76"/>
  <c r="O7" i="76" s="1"/>
  <c r="P7" i="76" s="1"/>
  <c r="G8" i="76"/>
  <c r="H8" i="76" s="1"/>
  <c r="K10" i="76"/>
  <c r="L10" i="76" s="1"/>
  <c r="M10" i="76"/>
  <c r="O10" i="76" s="1"/>
  <c r="P10" i="76" s="1"/>
  <c r="M11" i="76"/>
  <c r="O11" i="76" s="1"/>
  <c r="P11" i="76" s="1"/>
  <c r="K11" i="76"/>
  <c r="L11" i="76" s="1"/>
  <c r="G19" i="76"/>
  <c r="G21" i="76"/>
  <c r="H21" i="76" s="1"/>
  <c r="M22" i="76"/>
  <c r="O22" i="76" s="1"/>
  <c r="P22" i="76" s="1"/>
  <c r="K22" i="76"/>
  <c r="L22" i="76" s="1"/>
  <c r="G22" i="76"/>
  <c r="H22" i="76" s="1"/>
  <c r="G23" i="76"/>
  <c r="H23" i="76" s="1"/>
  <c r="G154" i="12"/>
  <c r="G152" i="12" s="1"/>
  <c r="L53" i="72"/>
  <c r="G217" i="12"/>
  <c r="G249" i="12"/>
  <c r="D25" i="66" s="1"/>
  <c r="K4" i="76"/>
  <c r="M4" i="76"/>
  <c r="O4" i="76" s="1"/>
  <c r="M8" i="76"/>
  <c r="O8" i="76" s="1"/>
  <c r="P8" i="76" s="1"/>
  <c r="K8" i="76"/>
  <c r="L8" i="76" s="1"/>
  <c r="M21" i="76"/>
  <c r="O21" i="76" s="1"/>
  <c r="P21" i="76" s="1"/>
  <c r="K21" i="76"/>
  <c r="L21" i="76" s="1"/>
  <c r="M23" i="76"/>
  <c r="O23" i="76" s="1"/>
  <c r="P23" i="76" s="1"/>
  <c r="K23" i="76"/>
  <c r="L23" i="76" s="1"/>
  <c r="K181" i="72"/>
  <c r="K173" i="72" s="1"/>
  <c r="G198" i="12"/>
  <c r="L10" i="72"/>
  <c r="G109" i="12" s="1"/>
  <c r="K27" i="72"/>
  <c r="L28" i="72"/>
  <c r="L31" i="72"/>
  <c r="G132" i="12" s="1"/>
  <c r="L75" i="72"/>
  <c r="L79" i="72"/>
  <c r="G185" i="12" s="1"/>
  <c r="L80" i="72"/>
  <c r="G170" i="12" s="1"/>
  <c r="L81" i="72"/>
  <c r="G172" i="12" s="1"/>
  <c r="L82" i="72"/>
  <c r="G177" i="12" s="1"/>
  <c r="L87" i="72"/>
  <c r="G196" i="12" s="1"/>
  <c r="L88" i="72"/>
  <c r="G197" i="12" s="1"/>
  <c r="L95" i="72"/>
  <c r="G207" i="12" s="1"/>
  <c r="L96" i="72"/>
  <c r="G209" i="12" s="1"/>
  <c r="L97" i="72"/>
  <c r="G203" i="12" s="1"/>
  <c r="L99" i="72"/>
  <c r="G210" i="12" s="1"/>
  <c r="L100" i="72"/>
  <c r="G211" i="12" s="1"/>
  <c r="L104" i="72"/>
  <c r="G215" i="12" s="1"/>
  <c r="L105" i="72"/>
  <c r="G213" i="12" s="1"/>
  <c r="L106" i="72"/>
  <c r="G214" i="12" s="1"/>
  <c r="L108" i="72"/>
  <c r="G184" i="12" s="1"/>
  <c r="L109" i="72"/>
  <c r="G183" i="12" s="1"/>
  <c r="L110" i="72"/>
  <c r="G181" i="12" s="1"/>
  <c r="L113" i="72"/>
  <c r="G194" i="12" s="1"/>
  <c r="L115" i="72"/>
  <c r="G195" i="12" s="1"/>
  <c r="L116" i="72"/>
  <c r="G188" i="12" s="1"/>
  <c r="L124" i="72"/>
  <c r="L123" i="72" s="1"/>
  <c r="G227" i="12"/>
  <c r="G226" i="12" s="1"/>
  <c r="L26" i="76"/>
  <c r="L27" i="76" s="1"/>
  <c r="L32" i="76"/>
  <c r="L33" i="76" s="1"/>
  <c r="L11" i="72"/>
  <c r="G107" i="12" s="1"/>
  <c r="L13" i="72"/>
  <c r="G111" i="12" s="1"/>
  <c r="F244" i="12"/>
  <c r="I322" i="72" l="1"/>
  <c r="I317" i="72"/>
  <c r="H373" i="12"/>
  <c r="H372" i="12" s="1"/>
  <c r="H375" i="12"/>
  <c r="H374" i="12" s="1"/>
  <c r="H378" i="12" s="1"/>
  <c r="C24" i="66"/>
  <c r="F243" i="12"/>
  <c r="F151" i="12" s="1"/>
  <c r="F324" i="12" s="1"/>
  <c r="L24" i="76"/>
  <c r="K8" i="72" s="1"/>
  <c r="F105" i="12" s="1"/>
  <c r="D18" i="66"/>
  <c r="D17" i="66" s="1"/>
  <c r="G225" i="12"/>
  <c r="G169" i="12"/>
  <c r="G165" i="12" s="1"/>
  <c r="D15" i="66" s="1"/>
  <c r="L71" i="72"/>
  <c r="G129" i="12"/>
  <c r="G128" i="12" s="1"/>
  <c r="D9" i="66" s="1"/>
  <c r="L27" i="72"/>
  <c r="P24" i="76"/>
  <c r="L8" i="72" s="1"/>
  <c r="G105" i="12" s="1"/>
  <c r="K15" i="76"/>
  <c r="L15" i="76" s="1"/>
  <c r="K6" i="72" s="1"/>
  <c r="L4" i="76"/>
  <c r="D14" i="66"/>
  <c r="H24" i="76"/>
  <c r="J8" i="72" s="1"/>
  <c r="E105" i="12" s="1"/>
  <c r="J144" i="72"/>
  <c r="J130" i="72" s="1"/>
  <c r="J51" i="72" s="1"/>
  <c r="E38" i="75"/>
  <c r="G43" i="73"/>
  <c r="D24" i="66"/>
  <c r="G243" i="12"/>
  <c r="G151" i="12" s="1"/>
  <c r="G324" i="12" s="1"/>
  <c r="B41" i="63"/>
  <c r="B24" i="66"/>
  <c r="E243" i="12"/>
  <c r="D24" i="65"/>
  <c r="P4" i="76"/>
  <c r="O15" i="76"/>
  <c r="P15" i="76" s="1"/>
  <c r="L6" i="72" s="1"/>
  <c r="L52" i="72"/>
  <c r="L51" i="72" s="1"/>
  <c r="H4" i="76"/>
  <c r="G15" i="76"/>
  <c r="H15" i="76" s="1"/>
  <c r="J6" i="72" s="1"/>
  <c r="H322" i="72"/>
  <c r="H317" i="72"/>
  <c r="L200" i="72"/>
  <c r="L181" i="72" s="1"/>
  <c r="L173" i="72" s="1"/>
  <c r="H38" i="67"/>
  <c r="D25" i="65"/>
  <c r="E25" i="65" s="1"/>
  <c r="B25" i="66"/>
  <c r="B42" i="63"/>
  <c r="D9" i="65"/>
  <c r="E9" i="65" s="1"/>
  <c r="B9" i="66"/>
  <c r="B24" i="63"/>
  <c r="C22" i="63" s="1"/>
  <c r="E102" i="12" l="1"/>
  <c r="J5" i="72"/>
  <c r="J4" i="72" s="1"/>
  <c r="J3" i="72" s="1"/>
  <c r="J318" i="72" s="1"/>
  <c r="J317" i="72" s="1"/>
  <c r="C40" i="63"/>
  <c r="D23" i="66"/>
  <c r="D9" i="70"/>
  <c r="D33" i="66"/>
  <c r="F102" i="12"/>
  <c r="F100" i="12" s="1"/>
  <c r="K5" i="72"/>
  <c r="K4" i="72" s="1"/>
  <c r="K3" i="72" s="1"/>
  <c r="K318" i="72" s="1"/>
  <c r="K317" i="72" s="1"/>
  <c r="C23" i="66"/>
  <c r="C33" i="66" s="1"/>
  <c r="C9" i="70"/>
  <c r="H371" i="12"/>
  <c r="G102" i="12"/>
  <c r="G100" i="12" s="1"/>
  <c r="L5" i="72"/>
  <c r="L4" i="72" s="1"/>
  <c r="L3" i="72" s="1"/>
  <c r="L318" i="72" s="1"/>
  <c r="L317" i="72" s="1"/>
  <c r="E24" i="65"/>
  <c r="D23" i="65"/>
  <c r="E23" i="65" s="1"/>
  <c r="B23" i="66"/>
  <c r="B9" i="70"/>
  <c r="E227" i="12"/>
  <c r="E226" i="12" s="1"/>
  <c r="D18" i="65" l="1"/>
  <c r="E225" i="12"/>
  <c r="E151" i="12" s="1"/>
  <c r="E324" i="12" s="1"/>
  <c r="B35" i="63"/>
  <c r="C34" i="63" s="1"/>
  <c r="C51" i="63" s="1"/>
  <c r="B18" i="66"/>
  <c r="B17" i="66" s="1"/>
  <c r="B33" i="66" s="1"/>
  <c r="G99" i="12"/>
  <c r="G149" i="12" s="1"/>
  <c r="G325" i="12" s="1"/>
  <c r="G365" i="12" s="1"/>
  <c r="D5" i="66"/>
  <c r="D11" i="66" s="1"/>
  <c r="D35" i="66" s="1"/>
  <c r="D48" i="66" s="1"/>
  <c r="D53" i="66" s="1"/>
  <c r="F99" i="12"/>
  <c r="F149" i="12" s="1"/>
  <c r="F325" i="12" s="1"/>
  <c r="F365" i="12" s="1"/>
  <c r="C5" i="66"/>
  <c r="C11" i="66" s="1"/>
  <c r="C35" i="66" s="1"/>
  <c r="C48" i="66" s="1"/>
  <c r="C53" i="66" s="1"/>
  <c r="B18" i="63"/>
  <c r="C4" i="63" s="1"/>
  <c r="C25" i="63" s="1"/>
  <c r="C52" i="63" s="1"/>
  <c r="C78" i="63" s="1"/>
  <c r="C80" i="63" s="1"/>
  <c r="E100" i="12"/>
  <c r="C3" i="70" l="1"/>
  <c r="C8" i="70" s="1"/>
  <c r="C13" i="70" s="1"/>
  <c r="C20" i="70" s="1"/>
  <c r="C25" i="70" s="1"/>
  <c r="C40" i="70" s="1"/>
  <c r="C56" i="66"/>
  <c r="D5" i="65"/>
  <c r="E99" i="12"/>
  <c r="E149" i="12" s="1"/>
  <c r="E325" i="12" s="1"/>
  <c r="E365" i="12" s="1"/>
  <c r="B5" i="66"/>
  <c r="B11" i="66" s="1"/>
  <c r="B35" i="66" s="1"/>
  <c r="B48" i="66" s="1"/>
  <c r="B53" i="66" s="1"/>
  <c r="D3" i="70"/>
  <c r="D8" i="70" s="1"/>
  <c r="D13" i="70" s="1"/>
  <c r="D20" i="70" s="1"/>
  <c r="D25" i="70" s="1"/>
  <c r="D40" i="70" s="1"/>
  <c r="D56" i="66"/>
  <c r="F373" i="12"/>
  <c r="F372" i="12" s="1"/>
  <c r="F375" i="12"/>
  <c r="F374" i="12" s="1"/>
  <c r="F378" i="12" s="1"/>
  <c r="G375" i="12"/>
  <c r="G374" i="12" s="1"/>
  <c r="G378" i="12" s="1"/>
  <c r="G373" i="12"/>
  <c r="G372" i="12" s="1"/>
  <c r="G371" i="12" s="1"/>
  <c r="D17" i="65"/>
  <c r="E18" i="65"/>
  <c r="E373" i="12" l="1"/>
  <c r="E372" i="12" s="1"/>
  <c r="E375" i="12"/>
  <c r="E374" i="12" s="1"/>
  <c r="E378" i="12" s="1"/>
  <c r="C83" i="63" s="1"/>
  <c r="E17" i="65"/>
  <c r="D33" i="65"/>
  <c r="E33" i="65" s="1"/>
  <c r="F371" i="12"/>
  <c r="B3" i="70"/>
  <c r="B8" i="70" s="1"/>
  <c r="B13" i="70" s="1"/>
  <c r="B20" i="70" s="1"/>
  <c r="B25" i="70" s="1"/>
  <c r="B40" i="70" s="1"/>
  <c r="B44" i="70" s="1"/>
  <c r="B56" i="66"/>
  <c r="E5" i="65"/>
  <c r="D11" i="65"/>
  <c r="E11" i="65" l="1"/>
  <c r="D35" i="65"/>
  <c r="E371" i="12"/>
  <c r="C41" i="70"/>
  <c r="C44" i="70" s="1"/>
  <c r="B45" i="70"/>
  <c r="C42" i="70" s="1"/>
  <c r="C45" i="70" l="1"/>
  <c r="D42" i="70" s="1"/>
  <c r="D41" i="70"/>
  <c r="D44" i="70" s="1"/>
  <c r="D45" i="70" s="1"/>
  <c r="D48" i="65"/>
  <c r="D53" i="65" s="1"/>
  <c r="E35" i="65"/>
  <c r="E48" i="65" s="1"/>
  <c r="E53" i="65" l="1"/>
  <c r="E56" i="65" s="1"/>
  <c r="D56" i="65"/>
  <c r="C85" i="63"/>
</calcChain>
</file>

<file path=xl/comments1.xml><?xml version="1.0" encoding="utf-8"?>
<comments xmlns="http://schemas.openxmlformats.org/spreadsheetml/2006/main">
  <authors>
    <author>Daniele Pozzati</author>
    <author>Tania.Lorenzoni</author>
  </authors>
  <commentList>
    <comment ref="J73" authorId="0">
      <text>
        <r>
          <rPr>
            <b/>
            <sz val="9"/>
            <color indexed="81"/>
            <rFont val="Tahoma"/>
            <charset val="1"/>
          </rPr>
          <t>Daniele Pozzati:</t>
        </r>
        <r>
          <rPr>
            <sz val="9"/>
            <color indexed="81"/>
            <rFont val="Tahoma"/>
            <charset val="1"/>
          </rPr>
          <t xml:space="preserve">
Previsto infermiere di notte</t>
        </r>
      </text>
    </comment>
    <comment ref="H76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52.20.15</t>
        </r>
      </text>
    </comment>
    <comment ref="I76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52.20.15</t>
        </r>
      </text>
    </comment>
    <comment ref="H211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60.10.60+60.10.115</t>
        </r>
      </text>
    </comment>
    <comment ref="I211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60.10.60+60.10.115</t>
        </r>
      </text>
    </comment>
    <comment ref="H214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60.10.40+60.10.70+60.10.100</t>
        </r>
      </text>
    </comment>
    <comment ref="I214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60.10.40+60.10.70+60.10.100</t>
        </r>
      </text>
    </comment>
    <comment ref="H222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62.10.20+62.10.115</t>
        </r>
      </text>
    </comment>
    <comment ref="I222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62.10.20+62.10.115</t>
        </r>
      </text>
    </comment>
    <comment ref="H225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62.10.40+62.10.70+62.10.100+62.10.105</t>
        </r>
      </text>
    </comment>
    <comment ref="I225" authorId="1">
      <text>
        <r>
          <rPr>
            <b/>
            <sz val="9"/>
            <color indexed="81"/>
            <rFont val="Tahoma"/>
            <family val="2"/>
          </rPr>
          <t>Tania.Lorenzoni:</t>
        </r>
        <r>
          <rPr>
            <sz val="9"/>
            <color indexed="81"/>
            <rFont val="Tahoma"/>
            <family val="2"/>
          </rPr>
          <t xml:space="preserve">
62.10.40+62.10.70+62.10.100+62.10.105</t>
        </r>
      </text>
    </comment>
  </commentList>
</comments>
</file>

<file path=xl/comments2.xml><?xml version="1.0" encoding="utf-8"?>
<comments xmlns="http://schemas.openxmlformats.org/spreadsheetml/2006/main">
  <authors>
    <author>Daniele Pozzati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Daniele Pozzati:</t>
        </r>
        <r>
          <rPr>
            <sz val="9"/>
            <color indexed="81"/>
            <rFont val="Tahoma"/>
            <charset val="1"/>
          </rPr>
          <t xml:space="preserve">
85 € medio mensile</t>
        </r>
      </text>
    </comment>
    <comment ref="D3" authorId="0">
      <text>
        <r>
          <rPr>
            <b/>
            <sz val="9"/>
            <color indexed="81"/>
            <rFont val="Tahoma"/>
            <charset val="1"/>
          </rPr>
          <t>Daniele Pozzati:</t>
        </r>
        <r>
          <rPr>
            <sz val="9"/>
            <color indexed="81"/>
            <rFont val="Tahoma"/>
            <charset val="1"/>
          </rPr>
          <t xml:space="preserve">
500 € medio</t>
        </r>
      </text>
    </comment>
  </commentList>
</comments>
</file>

<file path=xl/sharedStrings.xml><?xml version="1.0" encoding="utf-8"?>
<sst xmlns="http://schemas.openxmlformats.org/spreadsheetml/2006/main" count="1513" uniqueCount="1013">
  <si>
    <t>C - Liquidità generata (utilizzata) dall'attività di finanziamento</t>
  </si>
  <si>
    <t>Incremento/(decremento) dei debiti vs fornitori</t>
  </si>
  <si>
    <t>Incremento/(decremento) dei ratei e risconti passivi</t>
  </si>
  <si>
    <t>Decremento/(incremento) delle rimanenze e degli altri crediti</t>
  </si>
  <si>
    <t>Incremento/(decremento) degli altri debiti</t>
  </si>
  <si>
    <t>(Utilizzo fondi)</t>
  </si>
  <si>
    <t>DIFFERENZE         (D) = (C ) - (B)</t>
  </si>
  <si>
    <t>16) Proventi finanziari</t>
  </si>
  <si>
    <t>C) - RISULTATO DELL’AREA FINANZIARIA</t>
  </si>
  <si>
    <t>Allegato A3 - Documento di programmazione economico finanziaria di durata triennale</t>
  </si>
  <si>
    <t>Allegato B - Piano degli investimenti triennale</t>
  </si>
  <si>
    <t>investimenti netti</t>
  </si>
  <si>
    <t>ammortamenti</t>
  </si>
  <si>
    <t xml:space="preserve">     a) Licenza d'uso software a tempo indeterminato</t>
  </si>
  <si>
    <t xml:space="preserve">     a) Licenza d'uso software a tempo determinato</t>
  </si>
  <si>
    <t xml:space="preserve">     a) Manutenzioni straordinarie beni di terzi</t>
  </si>
  <si>
    <t xml:space="preserve">     a) Impianti generici</t>
  </si>
  <si>
    <t xml:space="preserve">     b) Impianti specifici</t>
  </si>
  <si>
    <t xml:space="preserve">     c) Macchinari</t>
  </si>
  <si>
    <t xml:space="preserve">     a) Attrezzature varie</t>
  </si>
  <si>
    <t xml:space="preserve">     b) Attrezzature sanitarie</t>
  </si>
  <si>
    <t xml:space="preserve">     a) Mobili e arredi</t>
  </si>
  <si>
    <t xml:space="preserve">     c) Macchine d'ufficio elettroniche, elettromeccaniche e calcolatori</t>
  </si>
  <si>
    <t xml:space="preserve">     d) Automezzi</t>
  </si>
  <si>
    <t xml:space="preserve">     e) Automezzi trasporto anziani</t>
  </si>
  <si>
    <t xml:space="preserve">     f) Autovetture</t>
  </si>
  <si>
    <t xml:space="preserve">     g) Altri beni</t>
  </si>
  <si>
    <t>TOTALE INVESTIMENTI IN IMMOBILIZZAZIONI</t>
  </si>
  <si>
    <t>Allegato A5 DGR 780 del 21/05/2013 - Bilancio economico annuale di previsione analitico e per centri di costo/responsabilità</t>
  </si>
  <si>
    <t>Centro di costo 3</t>
  </si>
  <si>
    <t>Ricavi per prestazioni di assistenza domiciliare da privati</t>
  </si>
  <si>
    <t>Sopravvenienze attive eccezionali</t>
  </si>
  <si>
    <t>Plusvalenze eccezionali</t>
  </si>
  <si>
    <t>Sopravvenienze passive eccezionali</t>
  </si>
  <si>
    <t>Minusvalenze eccezionali</t>
  </si>
  <si>
    <t>Erogazioni liberali pagate</t>
  </si>
  <si>
    <t>Costo personale lavoro interinale (esclusi oneri sociali da classificare sotto)</t>
  </si>
  <si>
    <t>Ammortamento fabbricato non strumentale</t>
  </si>
  <si>
    <t>Ammortamento delle immobilizzazioni materiali non strumentali</t>
  </si>
  <si>
    <t>Ammortamento mobili e macchine ordinarie d'ufficio</t>
  </si>
  <si>
    <t>IMU/TASI</t>
  </si>
  <si>
    <t>20) Imposte sul reddito di esercizio, correnti, differite e anticipate</t>
  </si>
  <si>
    <t>21) Utile (perdita) di esercizio</t>
  </si>
  <si>
    <t>Esercizio 2018</t>
  </si>
  <si>
    <t xml:space="preserve">     b) Mobili e macchine ordinarie d'ufficio</t>
  </si>
  <si>
    <t>Allegato C - Prospetto di tesoreria (rendiconto finanziario)</t>
  </si>
  <si>
    <t>NOTE</t>
  </si>
  <si>
    <t>(3) In caso di incremento di valore di un bene già esistente, non si applica la riduzione della percentuale di ammortamento del punto (1)</t>
  </si>
  <si>
    <t>Ricavi per centro diurno da privati</t>
  </si>
  <si>
    <t>Ricavi per assistenza riabilitativa da privati</t>
  </si>
  <si>
    <t>Ricavi per rette ospiti da privati</t>
  </si>
  <si>
    <t>Altri ricavi delle prestazioni di carattere assistenziale e sanitario da privati</t>
  </si>
  <si>
    <t xml:space="preserve">       Utilizzo utili art.8, comma 6, LR 43/2012</t>
  </si>
  <si>
    <t>Utilizzo utili art.8, comma 6, LR 43/2012</t>
  </si>
  <si>
    <t>programmazione alla data di chiusura dell'esercizio</t>
  </si>
  <si>
    <t>Ricavi per prestazioni di assistenza domiciliare da comune (")</t>
  </si>
  <si>
    <t>Ricavi per rette ospiti da comune (distinzione utile per il prospetto art.8 DL66) (")</t>
  </si>
  <si>
    <t>Ricavi per centro diurno da comune  (")</t>
  </si>
  <si>
    <t>Ricavi per assistenza riabilitativa da comune  (")</t>
  </si>
  <si>
    <t>Altri ricavi delle prestazioni di carattere assistenziale e sanitario da comune (")</t>
  </si>
  <si>
    <t>Ricavi delle vendite e delle prestazioni non di competenza</t>
  </si>
  <si>
    <t>Contributi in c/capitale non di competenza</t>
  </si>
  <si>
    <t>Contributi in c/esercizio non di competenza</t>
  </si>
  <si>
    <t>Contributi c/esercizio stato (")</t>
  </si>
  <si>
    <t>Contributi c/esercizio regione (")</t>
  </si>
  <si>
    <t>Contributi c/esercizio altri enti pubblici (")</t>
  </si>
  <si>
    <t>Altri ricavi e proventi non di competenza</t>
  </si>
  <si>
    <t>Costi per materie prime, sussidiarie, di consumo e di merci non di competenza</t>
  </si>
  <si>
    <t>Spese per servizi non di competenza</t>
  </si>
  <si>
    <t>Costi per il godimento beni di terzi non di competenza</t>
  </si>
  <si>
    <t>Ammortamento immobilizzazioni immateriali non di competenza</t>
  </si>
  <si>
    <t>Ammortamento immobilizzazioni materiali non di competenza</t>
  </si>
  <si>
    <t>Oneri diversi di gestione non di competenza</t>
  </si>
  <si>
    <t>Interessi attivi non di competenza</t>
  </si>
  <si>
    <t>Interessi passivi non di competenza</t>
  </si>
  <si>
    <t>Esercizio 2019</t>
  </si>
  <si>
    <t>(1) Per il primo anno di entrata in funzione del bene la percentuale di ammortamento è ridotta del 50% oppure in proporzione ai giorni di utilizzo nell'anno</t>
  </si>
  <si>
    <t>(2) All'acquisto di beni immateriali (es. software) non si applica la riduzione della percentuale di ammortamento del punto (1)</t>
  </si>
  <si>
    <t>di cui depositi bancari e postali</t>
  </si>
  <si>
    <t xml:space="preserve">di cui denaro e valori in cassa </t>
  </si>
  <si>
    <t>(1) La liquidità al 01.01.2017 è presunta e tiene conto anche dei pagamenti da effettuare dalla data di stesura degli atti di</t>
  </si>
  <si>
    <t>(2) Nell'incremento/decremento dei risconti passivi, inserire la quota annua dei contributi in c/impianti</t>
  </si>
  <si>
    <t>Ammortamenti sterilizzati art.21 Dgr 780/2013 al netto dei risconti passivi</t>
  </si>
  <si>
    <t xml:space="preserve">       Ammortamenti sterilizzati art.21 Dgr 780/2013 al netto dei risconti passivi</t>
  </si>
  <si>
    <t>Bilancio di previsione esercizio 2018</t>
  </si>
  <si>
    <t>Stipendi personale dipendente non di competenza</t>
  </si>
  <si>
    <t>Contributi INPS ex INPDAP non di competenza</t>
  </si>
  <si>
    <t>Altri costi del personale non di competenza</t>
  </si>
  <si>
    <t>Bilancio di esercizio 2016 (A)</t>
  </si>
  <si>
    <t>Bilancio di previsione esercizio 2017 (B)</t>
  </si>
  <si>
    <t xml:space="preserve">Bilancio di previsione esercizio 2018 (C) </t>
  </si>
  <si>
    <t>Allegato A2 - Bilancio economico annuale di previsione esercizio 2018</t>
  </si>
  <si>
    <t>Esercizio 2020</t>
  </si>
  <si>
    <t>% amm</t>
  </si>
  <si>
    <t>Anno 2018</t>
  </si>
  <si>
    <t xml:space="preserve">    b) corrispettivi da contratto di servizio</t>
  </si>
  <si>
    <t xml:space="preserve">    a) contributo ordinario dello Stato</t>
  </si>
  <si>
    <t xml:space="preserve">    c) contributi in conto esercizio</t>
  </si>
  <si>
    <t xml:space="preserve">    d) contributi da privati</t>
  </si>
  <si>
    <t xml:space="preserve">    e) proventi fiscali e parafiscali</t>
  </si>
  <si>
    <t xml:space="preserve">    f) ricavi per cessioni di prodotti e prestazioni di servizi</t>
  </si>
  <si>
    <t xml:space="preserve">     a) quota contributi in conto capitale imputata all'esercizio</t>
  </si>
  <si>
    <t xml:space="preserve">        b.1) con lo Stato</t>
  </si>
  <si>
    <t xml:space="preserve">        b.2) con le Regioni</t>
  </si>
  <si>
    <t xml:space="preserve">       b.3) con altri enti pubblici </t>
  </si>
  <si>
    <t xml:space="preserve">        b.4) con l'Unione Europea</t>
  </si>
  <si>
    <t xml:space="preserve">        c.1) contributi dallo Stato</t>
  </si>
  <si>
    <t xml:space="preserve">        c.2) contributi da Regioni</t>
  </si>
  <si>
    <t xml:space="preserve">        c.3) contributi da altri enti pubblici</t>
  </si>
  <si>
    <t xml:space="preserve">        c.4) contributi dall'Unione Europea</t>
  </si>
  <si>
    <t xml:space="preserve">     b) altri ricavi e proventi</t>
  </si>
  <si>
    <t xml:space="preserve">    a) erogazione di servizi istituzionali</t>
  </si>
  <si>
    <t xml:space="preserve">    b) acquisizione di servizi</t>
  </si>
  <si>
    <t xml:space="preserve">    c) consulenze, collaborazioni, altre prestazioni lavoro</t>
  </si>
  <si>
    <t xml:space="preserve">    d) compensi ad organi di amministrazione e di controllo</t>
  </si>
  <si>
    <t xml:space="preserve">    a) salari e stipendi</t>
  </si>
  <si>
    <t xml:space="preserve">    b) oneri sociali</t>
  </si>
  <si>
    <t xml:space="preserve">    c) trattamento di fine rapporto</t>
  </si>
  <si>
    <t xml:space="preserve">    d) trattamento di quiescenza e simili</t>
  </si>
  <si>
    <t xml:space="preserve">    e) altri costi</t>
  </si>
  <si>
    <t xml:space="preserve">    a) ammortamento delle immobilizzazioni immateriali</t>
  </si>
  <si>
    <t xml:space="preserve">    b) ammortamento delle immobilizzazioni materiali</t>
  </si>
  <si>
    <t xml:space="preserve">    c) altre svalutazioni delle immobilizzazioni</t>
  </si>
  <si>
    <t xml:space="preserve">    d) svalutazioni dei crediti compresi nell'attivo circolante e delle disponibilità liquide</t>
  </si>
  <si>
    <t xml:space="preserve">    a) oneri per provvedimenti di contenimento della spesa pubblica</t>
  </si>
  <si>
    <t xml:space="preserve">    b) altri oneri diversi di gestione</t>
  </si>
  <si>
    <t xml:space="preserve">    a) proventi da partecipazioni</t>
  </si>
  <si>
    <t xml:space="preserve">    b) proventi da partecipazioni in imprese controllate-collegate</t>
  </si>
  <si>
    <t xml:space="preserve">    a) da crediti iscritti nelle immobilizzazioni, con separata indicazione di quelli da imprese controllate e collegate e di quelli da controllanti</t>
  </si>
  <si>
    <t xml:space="preserve">    c) da titoli iscritti nell'attivo circolante che non costituiscono partecipazioni</t>
  </si>
  <si>
    <t xml:space="preserve">    b) da titoli iscritti nelle immobilizzazioni che non costituiscono partecipazioni</t>
  </si>
  <si>
    <t xml:space="preserve">    d) proventi diversi dai precedenti, con separata indicazione di quelli da imprese controllate e collegate e di quelli da controllanti</t>
  </si>
  <si>
    <t xml:space="preserve">    a) interessi passivi</t>
  </si>
  <si>
    <t xml:space="preserve">    b) oneri per la copertura perdite di imprese controllate e collegate</t>
  </si>
  <si>
    <t xml:space="preserve">    c) altri interessi ed oneri finanziari</t>
  </si>
  <si>
    <t xml:space="preserve">    a) di partecipazioni</t>
  </si>
  <si>
    <t xml:space="preserve">    b) di immobilizzazioni finanziarie che non costituiscono partecipazioni</t>
  </si>
  <si>
    <t xml:space="preserve">    c) di titoli iscitti nell'attivo circolante che non costituiscono partecipazioni</t>
  </si>
  <si>
    <t>C) PROVENTI E ONERI FINANZIARI</t>
  </si>
  <si>
    <t>(Rettifiche di ricavi per prestazioni)</t>
  </si>
  <si>
    <t>(Sconti e abbuoni)</t>
  </si>
  <si>
    <t>(4) L'ammortamento delle manutenzioni straordinarie su beni di terzi si effettua nel periodo minore tra quello di utilità futura delle spese sostenute e quello residuo della locazione, tenuto conto dell'eventuale periodo di rinnovo, se dipendente dal conduttore.</t>
  </si>
  <si>
    <r>
      <rPr>
        <b/>
        <sz val="11"/>
        <rFont val="Times New Roman"/>
        <family val="1"/>
      </rPr>
      <t>Descrizione (con indicazione se di interesse storico e artistico)</t>
    </r>
  </si>
  <si>
    <r>
      <rPr>
        <b/>
        <sz val="11"/>
        <rFont val="Times New Roman"/>
        <family val="1"/>
      </rPr>
      <t>Ubicazione</t>
    </r>
  </si>
  <si>
    <r>
      <rPr>
        <b/>
        <sz val="11"/>
        <rFont val="Times New Roman"/>
        <family val="1"/>
      </rPr>
      <t>Dati catastali</t>
    </r>
  </si>
  <si>
    <r>
      <rPr>
        <b/>
        <sz val="11"/>
        <rFont val="Times New Roman"/>
        <family val="1"/>
      </rPr>
      <t>Consistenza immobile mq/mc</t>
    </r>
  </si>
  <si>
    <t>N°</t>
  </si>
  <si>
    <t>BILANCIO ANALITICO DI PREVISIONE 2018</t>
  </si>
  <si>
    <t>Consuntivo 2016</t>
  </si>
  <si>
    <t>Previsione 2017</t>
  </si>
  <si>
    <t>Previsione 2018</t>
  </si>
  <si>
    <t>VALORE DELLA PRODUZIONE ATTIVITA' CARATTERISTICA</t>
  </si>
  <si>
    <t xml:space="preserve">    RICAVI DELLE PRESTAZIONI EROGATE</t>
  </si>
  <si>
    <t xml:space="preserve">        Ricavi per rette ospiti</t>
  </si>
  <si>
    <t xml:space="preserve">        Quote regionali di residenzialità</t>
  </si>
  <si>
    <t xml:space="preserve">        Ricavi per centro diurno</t>
  </si>
  <si>
    <t xml:space="preserve">        Ricavi per assistenza riabilitativa</t>
  </si>
  <si>
    <t xml:space="preserve">        Ricavi per prestazioni di assistenza domic</t>
  </si>
  <si>
    <t xml:space="preserve">        Ricavi per assistenza riabilitativa estern</t>
  </si>
  <si>
    <t xml:space="preserve">        Ricavi per assistenza domiciliare infermieristica</t>
  </si>
  <si>
    <t xml:space="preserve">        Altri ricavi x prestaz. di carattere assis</t>
  </si>
  <si>
    <t xml:space="preserve">        Rettifiche di ricavi per prestazioni</t>
  </si>
  <si>
    <t xml:space="preserve">        Sconti, abbuoni e arrotondamenti attivi</t>
  </si>
  <si>
    <t xml:space="preserve">        Ricavi delle vendite e delle prestaz. non di competenza</t>
  </si>
  <si>
    <t xml:space="preserve">    INCREMENTO DELLE IMMOBILIZZAZ PER LAVORI INTER</t>
  </si>
  <si>
    <t xml:space="preserve">    CONTRIBUTI IN CONTO ESERCIZIO</t>
  </si>
  <si>
    <t xml:space="preserve">        Contributi c/esercizio</t>
  </si>
  <si>
    <t xml:space="preserve">        Contributi c/esercizio non di competenza</t>
  </si>
  <si>
    <t xml:space="preserve">    CONTRIBUTI CONTO CAPITALE</t>
  </si>
  <si>
    <t xml:space="preserve">        Contributi c/capitale (quota annua)</t>
  </si>
  <si>
    <t xml:space="preserve">        Contributi c/impianti (quota annua)</t>
  </si>
  <si>
    <t xml:space="preserve">        Contributi da enti pubblici</t>
  </si>
  <si>
    <t xml:space="preserve">        Contributi da privati</t>
  </si>
  <si>
    <t xml:space="preserve">        Contributi c/capitale non di competenza</t>
  </si>
  <si>
    <t xml:space="preserve">    ALTRI RICAVI E PROVENTI</t>
  </si>
  <si>
    <t xml:space="preserve">        Ricavi mensa interni</t>
  </si>
  <si>
    <t xml:space="preserve">        Proventi pasti esterni</t>
  </si>
  <si>
    <t xml:space="preserve">        Proventi fabbricati strumentali</t>
  </si>
  <si>
    <t xml:space="preserve">        Altri ricavi e proventi</t>
  </si>
  <si>
    <t xml:space="preserve">        Recuperi per sinistri e risarcimenti assic</t>
  </si>
  <si>
    <t xml:space="preserve">        Recupero oneri personale distaccato presso</t>
  </si>
  <si>
    <t xml:space="preserve">        Rimborso ULSS per convenzioni varie</t>
  </si>
  <si>
    <t xml:space="preserve">        Rimborsi spese vari</t>
  </si>
  <si>
    <t xml:space="preserve">        Omaggi da fornitori</t>
  </si>
  <si>
    <t xml:space="preserve">        Plusvalenze ordinarie da alienazione beni</t>
  </si>
  <si>
    <t xml:space="preserve">        Donazioni e lasciti</t>
  </si>
  <si>
    <t xml:space="preserve">        Erogazioni liberali ricevute</t>
  </si>
  <si>
    <t xml:space="preserve">        Plusvalenze eccezionali</t>
  </si>
  <si>
    <t xml:space="preserve">        Sopravvenienze attive ordinarie</t>
  </si>
  <si>
    <t xml:space="preserve">        Sopravvenienze attive eccezionali</t>
  </si>
  <si>
    <t xml:space="preserve">        Rettifica costi anni precedenti</t>
  </si>
  <si>
    <t xml:space="preserve">        Altri ricavi e proventi non di competenza</t>
  </si>
  <si>
    <t>VALORE DELLA PRODUZIONE ATTIVITA' NON CARATTERI</t>
  </si>
  <si>
    <t>bis</t>
  </si>
  <si>
    <t xml:space="preserve">    RICAVI E PROVENTI BENI NON  STRUMENTALI</t>
  </si>
  <si>
    <t xml:space="preserve">        Affitti fondi rustici</t>
  </si>
  <si>
    <t xml:space="preserve">        Affitti fabbricati non strumentali</t>
  </si>
  <si>
    <t xml:space="preserve">        Altri ricavi e proventi att. non caratteristica</t>
  </si>
  <si>
    <t>COSTI DELLA PRODUZIONE ATTIVITA' CARATTERISTICA</t>
  </si>
  <si>
    <t xml:space="preserve">    PER MATERIE PRIME,SUSSID. DI CONSUMO E MERCI</t>
  </si>
  <si>
    <t xml:space="preserve">        Alimentari c/acquisti</t>
  </si>
  <si>
    <t xml:space="preserve">        Costo personale lavoro interinale</t>
  </si>
  <si>
    <t xml:space="preserve">        Materiale sanitario c/acquisti</t>
  </si>
  <si>
    <t xml:space="preserve">        Materiali monouso incontinenza e igiene c/</t>
  </si>
  <si>
    <t xml:space="preserve">        Materiali di manutenzione c/acquisti</t>
  </si>
  <si>
    <t xml:space="preserve">        Materiali di consumo c/acquisti</t>
  </si>
  <si>
    <t xml:space="preserve">        Materiale di consumo lavanderia</t>
  </si>
  <si>
    <t xml:space="preserve">        Materiale di pulizia  c/acquisti</t>
  </si>
  <si>
    <t xml:space="preserve">        Materiale mensa c/acquisti</t>
  </si>
  <si>
    <t xml:space="preserve">        Acquisti dotazioni posti letto (art. 2426 </t>
  </si>
  <si>
    <t xml:space="preserve">        Cancelleria e stampati c/acquisti</t>
  </si>
  <si>
    <t xml:space="preserve">        Carburanti e lubrificanti</t>
  </si>
  <si>
    <t xml:space="preserve">        Indumenti di lavoro</t>
  </si>
  <si>
    <t xml:space="preserve">        Spese accessorie su acquisti</t>
  </si>
  <si>
    <t xml:space="preserve">        Trasporti su acquisti</t>
  </si>
  <si>
    <t xml:space="preserve">        Rett., resi, sconti, premi, arrot. e abbuo</t>
  </si>
  <si>
    <t xml:space="preserve">        Costi per mat. prime, suss., di cons. e di merci non di competenza</t>
  </si>
  <si>
    <t xml:space="preserve">    PER SERVIZI</t>
  </si>
  <si>
    <t xml:space="preserve">        Servizi assistenziali di cooperativa</t>
  </si>
  <si>
    <t xml:space="preserve">        Servizio infermieristico e di fisioterapia</t>
  </si>
  <si>
    <t xml:space="preserve">        Servizi di pulizia</t>
  </si>
  <si>
    <t xml:space="preserve">        Servizio di derattizzazione e disinfestazione</t>
  </si>
  <si>
    <t xml:space="preserve">        Servizi sanitari</t>
  </si>
  <si>
    <t xml:space="preserve">        Altri servizi appaltati</t>
  </si>
  <si>
    <t xml:space="preserve">        Servizi amministrativi</t>
  </si>
  <si>
    <t xml:space="preserve">        Servizio di analisi</t>
  </si>
  <si>
    <t xml:space="preserve">        Servizi di noleggio e lavaggio biancheria</t>
  </si>
  <si>
    <t xml:space="preserve">        Spese per le attività ricreativa e tempo l</t>
  </si>
  <si>
    <t xml:space="preserve">        Spese per trasporti anziani</t>
  </si>
  <si>
    <t xml:space="preserve">        Spese per energia elettrica</t>
  </si>
  <si>
    <t xml:space="preserve">        Spese riscaldamento</t>
  </si>
  <si>
    <t xml:space="preserve">        Spese consumo acqua</t>
  </si>
  <si>
    <t xml:space="preserve">        Spese telefoniche</t>
  </si>
  <si>
    <t xml:space="preserve">        Spese di manutenzione fabbricato</t>
  </si>
  <si>
    <t xml:space="preserve">        Spese di manutenzione macchine e impianti</t>
  </si>
  <si>
    <t xml:space="preserve">        Spese di manutenzione diversi</t>
  </si>
  <si>
    <t xml:space="preserve">        Spese di manutenzione macchine d'ufficio</t>
  </si>
  <si>
    <t xml:space="preserve">        Spese di manutenzione automezzi</t>
  </si>
  <si>
    <t xml:space="preserve">        Compensi per collaborazioni coordinate e c</t>
  </si>
  <si>
    <t xml:space="preserve">        Contributi INPS gestione separata</t>
  </si>
  <si>
    <t xml:space="preserve">        Contributi Inail co.co.co.</t>
  </si>
  <si>
    <t xml:space="preserve">        Irap occasionali, co.co.co., amministratori</t>
  </si>
  <si>
    <t xml:space="preserve">        Indennità agli amministratori</t>
  </si>
  <si>
    <t xml:space="preserve">        Compensi ai revisori dei conti</t>
  </si>
  <si>
    <t xml:space="preserve">        Compensi per lavori occasionali</t>
  </si>
  <si>
    <t xml:space="preserve">        Indennità per commissioni concorso</t>
  </si>
  <si>
    <t xml:space="preserve">        Ricerca, addestramento e formazione del pe</t>
  </si>
  <si>
    <t xml:space="preserve">        Servizi smaltimento rifiuti speciali</t>
  </si>
  <si>
    <t xml:space="preserve">        Servizi fognature e depurazioni</t>
  </si>
  <si>
    <t xml:space="preserve">        Spese per pubblicazioni gare e appalti</t>
  </si>
  <si>
    <t xml:space="preserve">        Assicurazioni RCT</t>
  </si>
  <si>
    <t xml:space="preserve">        Assicurazione fabbricato strumentale</t>
  </si>
  <si>
    <t xml:space="preserve">        Assicurazione automezzi</t>
  </si>
  <si>
    <t xml:space="preserve">        Spese di contenzioso e recuperi crediti</t>
  </si>
  <si>
    <t xml:space="preserve">        Consulenze tecniche</t>
  </si>
  <si>
    <t xml:space="preserve">        Consulenze legali</t>
  </si>
  <si>
    <t xml:space="preserve">        Consulenze Amministrative</t>
  </si>
  <si>
    <t xml:space="preserve">        Spese per consulenze medico-sanitarie</t>
  </si>
  <si>
    <t xml:space="preserve">        Spese per certificazione ente</t>
  </si>
  <si>
    <t xml:space="preserve">        Spese postali e di affrancatura</t>
  </si>
  <si>
    <t xml:space="preserve">        Diritti camerali</t>
  </si>
  <si>
    <t xml:space="preserve">        Spese servizi bancari tesoreria</t>
  </si>
  <si>
    <t xml:space="preserve">        Spese viaggi e trasferte</t>
  </si>
  <si>
    <t xml:space="preserve">        Spese di rappresentanza</t>
  </si>
  <si>
    <t xml:space="preserve">        Provvigioni lavoro interinale</t>
  </si>
  <si>
    <t xml:space="preserve">        Altre spese per servizi vari</t>
  </si>
  <si>
    <t xml:space="preserve">        Spese per servizi non di competenza</t>
  </si>
  <si>
    <t xml:space="preserve">        Accantonamento per spese per servizi</t>
  </si>
  <si>
    <t xml:space="preserve">        Cauzioni Ospiti</t>
  </si>
  <si>
    <t xml:space="preserve">    PER GODIMENTO DI BENI DI TERZI</t>
  </si>
  <si>
    <t xml:space="preserve">        Affitti e  locazioni</t>
  </si>
  <si>
    <t xml:space="preserve">        Licenza d'uso software d'esercizio</t>
  </si>
  <si>
    <t xml:space="preserve">        Costi per god. Beni di terzi non di competenza</t>
  </si>
  <si>
    <t xml:space="preserve">        Canone di noleggio macchine e impianti</t>
  </si>
  <si>
    <t xml:space="preserve">        Canoni di noleggio materiale assistenz. e </t>
  </si>
  <si>
    <t xml:space="preserve">        Canoni di noleggio macchine d'ufficio</t>
  </si>
  <si>
    <t>COSTI PER IL PERSONALE</t>
  </si>
  <si>
    <t>a1</t>
  </si>
  <si>
    <t xml:space="preserve">    SALARI E STIPENDI PERS. AMMINISTRATIVO</t>
  </si>
  <si>
    <t xml:space="preserve">        Stipendi personale dipend. amministrativo</t>
  </si>
  <si>
    <t xml:space="preserve">        Costo del personale lavoro interinale</t>
  </si>
  <si>
    <t xml:space="preserve">        F.do produttività pers. Dipend. Amministrativo</t>
  </si>
  <si>
    <t xml:space="preserve">        Accantonamento spese personale amministrativo</t>
  </si>
  <si>
    <t xml:space="preserve">        Spese miglior. efficienza e servizi pers. </t>
  </si>
  <si>
    <t xml:space="preserve">        Spese miglior. efficienza e servizi dirige</t>
  </si>
  <si>
    <t xml:space="preserve">        Spese per straordinari</t>
  </si>
  <si>
    <t xml:space="preserve">        Premi e altri elementi simili</t>
  </si>
  <si>
    <t>a2</t>
  </si>
  <si>
    <t xml:space="preserve">    SALARI E STIPENDI PERS. ASSIST. E INFERM.</t>
  </si>
  <si>
    <t xml:space="preserve">        Salari e stipendi pers. assist. e inferm.</t>
  </si>
  <si>
    <t xml:space="preserve">        F.do produttività pers. Assist. Inferm.</t>
  </si>
  <si>
    <t xml:space="preserve">        Accantonamento per spese del personale assist. e inferm.</t>
  </si>
  <si>
    <t>a3</t>
  </si>
  <si>
    <t xml:space="preserve">    SALARI E STIPENDI PERS. SERVIZI VARI</t>
  </si>
  <si>
    <t xml:space="preserve">        Salari e stipendi pers. servizi vari</t>
  </si>
  <si>
    <t xml:space="preserve">        F.do produttività pers. Servizi vari</t>
  </si>
  <si>
    <t xml:space="preserve">        Accantonamento per spese del personale servizi vari</t>
  </si>
  <si>
    <t>b1</t>
  </si>
  <si>
    <t xml:space="preserve">    ONERI SOCIALI PERSONALE AMMINISTRATIVO</t>
  </si>
  <si>
    <t xml:space="preserve">        Contributi INPS ex INPDAP</t>
  </si>
  <si>
    <t xml:space="preserve">        Contributi INPS</t>
  </si>
  <si>
    <t xml:space="preserve">        Contributi INAIL personale dipendente</t>
  </si>
  <si>
    <t xml:space="preserve">        Altri oneri sociali</t>
  </si>
  <si>
    <t>b2</t>
  </si>
  <si>
    <t xml:space="preserve">    ONERI SOCIALI PERSONALE ASSIST. E INFERM.</t>
  </si>
  <si>
    <t xml:space="preserve">        Contributi INAIL</t>
  </si>
  <si>
    <t xml:space="preserve">        Altri Oneri Sociali</t>
  </si>
  <si>
    <t>b3</t>
  </si>
  <si>
    <t xml:space="preserve">    ONERI SOCIALI PERSONALE SERVIZI VARI</t>
  </si>
  <si>
    <t xml:space="preserve">        ContributiINAIL</t>
  </si>
  <si>
    <t xml:space="preserve">    TRATTAMENTO DI FINE RAPPORTO</t>
  </si>
  <si>
    <t xml:space="preserve">        Quota accantonamento TFR dipendenti</t>
  </si>
  <si>
    <t xml:space="preserve">        Quota esercizio TFR dipendenti</t>
  </si>
  <si>
    <t xml:space="preserve">    IRAP METODO RETRIBUTIVO</t>
  </si>
  <si>
    <t xml:space="preserve">        IRAP metodo retributivo pers. amministrati</t>
  </si>
  <si>
    <t xml:space="preserve">        IRAP metodo retributivo pers. assist. e in</t>
  </si>
  <si>
    <t xml:space="preserve">        IRAP metodo retributivo pers. servizi vari</t>
  </si>
  <si>
    <t xml:space="preserve">    ALTRI COSTI PERSONALE</t>
  </si>
  <si>
    <t xml:space="preserve">        Altri costi</t>
  </si>
  <si>
    <t xml:space="preserve">        Costi del personale non di competenza</t>
  </si>
  <si>
    <t>AMMORTAMENTI E SVALUTAZIONI</t>
  </si>
  <si>
    <t xml:space="preserve">    AMMORTAMENTO DELLE IMMOBILIZZAZIONI IMMATERIAL</t>
  </si>
  <si>
    <t xml:space="preserve">        Amm.to costi di sviluppo</t>
  </si>
  <si>
    <t xml:space="preserve">        Amm.to costi ricerca e sviluppo</t>
  </si>
  <si>
    <t xml:space="preserve">        Amm.to licenza d'uso software a tempo inde</t>
  </si>
  <si>
    <t xml:space="preserve">        Amm.to licenza d'uso software a tempo dete</t>
  </si>
  <si>
    <t xml:space="preserve">        Amm.to lavori straordinari su beni di terz</t>
  </si>
  <si>
    <t xml:space="preserve">        Amm.to immobilizzazioni immat. Non di competenza</t>
  </si>
  <si>
    <t xml:space="preserve">    AMMORTAMENTO DELLE IMMOBILIZZAZIONI MATERIALI</t>
  </si>
  <si>
    <t xml:space="preserve">        Amm.to fabbricato strumentale</t>
  </si>
  <si>
    <t xml:space="preserve">        Amm.to impianti generici</t>
  </si>
  <si>
    <t xml:space="preserve">        Amm.to impianti specifici</t>
  </si>
  <si>
    <t xml:space="preserve">        Amm.to macchinari</t>
  </si>
  <si>
    <t xml:space="preserve">        Amm.to attrezzature sanitarie ed assistenz</t>
  </si>
  <si>
    <t xml:space="preserve">        Amm.to attrezzature condizionatori</t>
  </si>
  <si>
    <t xml:space="preserve">        Amm.to attrezzature cucina</t>
  </si>
  <si>
    <t xml:space="preserve">        Amm.to attrezzature fisioterapia</t>
  </si>
  <si>
    <t xml:space="preserve">        Ammto attrezzature lavanderia</t>
  </si>
  <si>
    <t xml:space="preserve">        Amm.to attrezzature da giardino</t>
  </si>
  <si>
    <t xml:space="preserve">        Amm.to attrezature pulizie</t>
  </si>
  <si>
    <t xml:space="preserve">        Amm.to to beni vecchi di valore</t>
  </si>
  <si>
    <t xml:space="preserve">        Amm.to attrezzature varie</t>
  </si>
  <si>
    <t xml:space="preserve">        Amm.to  mobili e arredi</t>
  </si>
  <si>
    <t xml:space="preserve">        Amm.to mobili e macchine ordinarie d'ufficio</t>
  </si>
  <si>
    <t xml:space="preserve">        Amm.to macchine ordinarie d'ufficio</t>
  </si>
  <si>
    <t xml:space="preserve">        Amm.to macchine d'ufficio elettroniche</t>
  </si>
  <si>
    <t xml:space="preserve">        Amm.to autovettura</t>
  </si>
  <si>
    <t xml:space="preserve">        Amm.to  automezzi</t>
  </si>
  <si>
    <t xml:space="preserve">        Amm.to automezzi trasporto anziani</t>
  </si>
  <si>
    <t xml:space="preserve">        Amm.to immobilizzazioni materiali non di competenza</t>
  </si>
  <si>
    <t xml:space="preserve">        Amm.to fabbricati non strumentali</t>
  </si>
  <si>
    <t xml:space="preserve">        Amm.to altri beni non strumentali</t>
  </si>
  <si>
    <t xml:space="preserve">    SVALUTAZ. CREDITI COMPR.NELL'ATTIVO CIRC. E DI</t>
  </si>
  <si>
    <t xml:space="preserve">        Accantonamento per rischi su crediti</t>
  </si>
  <si>
    <t xml:space="preserve">        Accantonamento x rischio crediti su intere</t>
  </si>
  <si>
    <t>VARIAZIONE DELLE RIMANENZE</t>
  </si>
  <si>
    <t xml:space="preserve">    RIM. INIZIALI MAT.PRIME, SUSS., CONSUMO E MERC</t>
  </si>
  <si>
    <t xml:space="preserve">        Rimanenze iniziali alimentari</t>
  </si>
  <si>
    <t xml:space="preserve">        Rimanenze iniziali materiale sanitario</t>
  </si>
  <si>
    <t xml:space="preserve">        Rimanenze iniziali materiale monouso incon</t>
  </si>
  <si>
    <t xml:space="preserve">        Rimanenze iniziali materiale di manutenzio</t>
  </si>
  <si>
    <t xml:space="preserve">        Rimanenze iniziali mater. di consumo</t>
  </si>
  <si>
    <t xml:space="preserve">        Rimanenze iniziali mat. di pulizie</t>
  </si>
  <si>
    <t xml:space="preserve">        Rimanense iniziali dotazione mensa</t>
  </si>
  <si>
    <t xml:space="preserve">        Rimanenze iniziali dotazione di cucina</t>
  </si>
  <si>
    <t xml:space="preserve">        Rim. iniziali dotaz. posti letto</t>
  </si>
  <si>
    <t xml:space="preserve">        Rimanenze iniziali materiale di cancelleria</t>
  </si>
  <si>
    <t xml:space="preserve">    RIM. FINALI MAT.PRIME,SUSSID., DI CONSUMO E ME</t>
  </si>
  <si>
    <t xml:space="preserve">        Rimanenze finali alimentari</t>
  </si>
  <si>
    <t xml:space="preserve">        Rimanenze finali materiale sanitario</t>
  </si>
  <si>
    <t xml:space="preserve">        Rimanenze finali materiali monouso incont.</t>
  </si>
  <si>
    <t xml:space="preserve">        Rimanenze finali materiali di manutenzione</t>
  </si>
  <si>
    <t xml:space="preserve">        Rimanenze finali mat. di consumo</t>
  </si>
  <si>
    <t xml:space="preserve">        Rimanenze finali mat. di pulizia</t>
  </si>
  <si>
    <t xml:space="preserve">        Rimanenze finali dotazione mensa</t>
  </si>
  <si>
    <t xml:space="preserve">        Rimanenze finali dotazione di cucina</t>
  </si>
  <si>
    <t xml:space="preserve">        Rimanenze finali dotazione posti letto</t>
  </si>
  <si>
    <t xml:space="preserve">        Rimanenze finali materiale di cancelleria</t>
  </si>
  <si>
    <t>ACCANTONAMENTI</t>
  </si>
  <si>
    <t xml:space="preserve">    ACCANTONAMENTO PER RISCHI</t>
  </si>
  <si>
    <t xml:space="preserve">        Accant. al fondo rischi per controversie l</t>
  </si>
  <si>
    <t xml:space="preserve">        Accant. al fondo copertura rischi e oneri </t>
  </si>
  <si>
    <t xml:space="preserve">        Accant. Altri oneri e rischi</t>
  </si>
  <si>
    <t xml:space="preserve">    ALTRI ACCANTONAMENTI</t>
  </si>
  <si>
    <t xml:space="preserve">        Altri accantonamenti</t>
  </si>
  <si>
    <t>ONERI DIVERSI DI GESTIONE</t>
  </si>
  <si>
    <t xml:space="preserve">    ONERI DIVERSI DI GESTIONE</t>
  </si>
  <si>
    <t xml:space="preserve">        Imposte di bollo</t>
  </si>
  <si>
    <t xml:space="preserve">        Tributi locali</t>
  </si>
  <si>
    <t xml:space="preserve">        IMU</t>
  </si>
  <si>
    <t xml:space="preserve">        Imposta di registro</t>
  </si>
  <si>
    <t xml:space="preserve">        Imposte ipotecarie e catastali</t>
  </si>
  <si>
    <t xml:space="preserve">        IVA indetraibile (pro rata)</t>
  </si>
  <si>
    <t xml:space="preserve">        Tassa di circolazione automezzi</t>
  </si>
  <si>
    <t xml:space="preserve">        Tassa sui rifiuti</t>
  </si>
  <si>
    <t xml:space="preserve">        Altre imposte e tasse</t>
  </si>
  <si>
    <t xml:space="preserve">        Perdite su crediti  non coperte da specifi</t>
  </si>
  <si>
    <t xml:space="preserve">        Contributi  ad associazioni sindacali e di</t>
  </si>
  <si>
    <t xml:space="preserve">        Abbonamenti  riviste, giornali</t>
  </si>
  <si>
    <t xml:space="preserve">        Omaggi</t>
  </si>
  <si>
    <t xml:space="preserve">        Multe e ammende</t>
  </si>
  <si>
    <t xml:space="preserve">        Minusvalenze da alienazione beni ordinarie</t>
  </si>
  <si>
    <t xml:space="preserve">        Minusvalenze eccezzionali</t>
  </si>
  <si>
    <t xml:space="preserve">        Sopravvenienze  passive ordinarie</t>
  </si>
  <si>
    <t xml:space="preserve">        Sopravvenienze passive eccezzionali</t>
  </si>
  <si>
    <t xml:space="preserve">        Erogazioni liberali pagate</t>
  </si>
  <si>
    <t xml:space="preserve">        Rettifica ricavi anni precedenti</t>
  </si>
  <si>
    <t xml:space="preserve">        Spese varie</t>
  </si>
  <si>
    <t xml:space="preserve">        Oneri diversi di gestione non di competenza</t>
  </si>
  <si>
    <t>COSTI DELLA PRODUZIONE ATTIVITA' NON CARATTERISTIC</t>
  </si>
  <si>
    <t xml:space="preserve">    PER MATERIE PRIME, SUSSID., DI CONSUMO E MERCI</t>
  </si>
  <si>
    <t xml:space="preserve">        Per materie prime, sussid., di consumo e m</t>
  </si>
  <si>
    <t xml:space="preserve">        Manutenzione fabbricati non strumentali</t>
  </si>
  <si>
    <t xml:space="preserve">        Assicurazioni fabbricati non strumentali</t>
  </si>
  <si>
    <t xml:space="preserve">        Spese condominiali</t>
  </si>
  <si>
    <t xml:space="preserve">        Oneri diversi di gestione</t>
  </si>
  <si>
    <t>PROVENTI FINANZIARI</t>
  </si>
  <si>
    <t xml:space="preserve">    PROVENTI DA PARTECIPAZIONI</t>
  </si>
  <si>
    <t xml:space="preserve">        Proventi da società controllate / collegat</t>
  </si>
  <si>
    <t xml:space="preserve">        Altri proventi da partecipazione</t>
  </si>
  <si>
    <t xml:space="preserve">    ALTRI PROV.FIN. DA CREDITI ISCRITTI NELLE IMMO</t>
  </si>
  <si>
    <t xml:space="preserve">        Altri proventi finanziari</t>
  </si>
  <si>
    <t xml:space="preserve">    ALTRI PROB.FIN. DA TITOLI ISCRITTI NELLE IMMOB</t>
  </si>
  <si>
    <t xml:space="preserve">        Interessi su titoli a reddito fisso immobi</t>
  </si>
  <si>
    <t xml:space="preserve">        Altri proventi finanziari da titoli immobi</t>
  </si>
  <si>
    <t xml:space="preserve">    ALTRI PROV.FIN. DA TITOLI ISCRITTI NELLE IMMOB</t>
  </si>
  <si>
    <t xml:space="preserve">        Inter. att. su titoli a reddito fisso non </t>
  </si>
  <si>
    <t xml:space="preserve">        Altri proventi finanziari da titoli non im</t>
  </si>
  <si>
    <t xml:space="preserve">    ALTRI PROV. FIN. DIVERSI DAI PRECEDENTI</t>
  </si>
  <si>
    <t xml:space="preserve">        Interessi di altri crediti</t>
  </si>
  <si>
    <t xml:space="preserve">        Interessi attivi di tesoreria</t>
  </si>
  <si>
    <t xml:space="preserve">        Interessi su depositi postali</t>
  </si>
  <si>
    <t xml:space="preserve">        Interessi di crediti di imposta (IVA, IRPE</t>
  </si>
  <si>
    <t xml:space="preserve">        Contributi c/interessi</t>
  </si>
  <si>
    <t xml:space="preserve">        Abbuoni, sconti e altri interessi</t>
  </si>
  <si>
    <t xml:space="preserve">        Interessi attivi non di competenza</t>
  </si>
  <si>
    <t>ONERI FINANZIARI</t>
  </si>
  <si>
    <t xml:space="preserve">    INTERESSI E ALTRI ONERI FINANZIARI</t>
  </si>
  <si>
    <t xml:space="preserve">        Inter.pass.su debiti verso banche di cred.</t>
  </si>
  <si>
    <t xml:space="preserve">        Interessi passivi su mutui</t>
  </si>
  <si>
    <t xml:space="preserve">        Interessi  passivi sui debiti verso altri </t>
  </si>
  <si>
    <t xml:space="preserve">        Inter.pass. su altri debiti (Fornit.,Erari</t>
  </si>
  <si>
    <t xml:space="preserve">        Interessi passivi non di competenza</t>
  </si>
  <si>
    <t xml:space="preserve">        Sconti e altri oneri finanziari</t>
  </si>
  <si>
    <t xml:space="preserve">        Spese diverse bancarie</t>
  </si>
  <si>
    <t xml:space="preserve">        Arrotondamenti passivi</t>
  </si>
  <si>
    <t xml:space="preserve">        Altri oneri collegati a operazioni finanzi</t>
  </si>
  <si>
    <t>RETTIFICHE DI VALORE DI ATTIVITA' FINANZIARIE</t>
  </si>
  <si>
    <t xml:space="preserve">    RIVALUTAZIONI</t>
  </si>
  <si>
    <t xml:space="preserve">        Rivalutazioni di partecipazioni</t>
  </si>
  <si>
    <t xml:space="preserve">        Rivalutazioni di immobilizzazioni finanzia</t>
  </si>
  <si>
    <t xml:space="preserve">        Rival. di titoli iscritti nell'attivo circ</t>
  </si>
  <si>
    <t xml:space="preserve">    SVALUTAZIONI</t>
  </si>
  <si>
    <t xml:space="preserve">        Svalutazioni di partecipazioni</t>
  </si>
  <si>
    <t xml:space="preserve">        Svalutazioni di immobilizzazioni finanziar</t>
  </si>
  <si>
    <t xml:space="preserve">        Svalutazioni di titoli iscritti nell'attiv</t>
  </si>
  <si>
    <t xml:space="preserve"> </t>
  </si>
  <si>
    <t>IMPOSTE SUL REDDITO DELL'ESERCIZIO</t>
  </si>
  <si>
    <t xml:space="preserve">    IMPOSTE CORRENTI</t>
  </si>
  <si>
    <t xml:space="preserve">        IRES</t>
  </si>
  <si>
    <t xml:space="preserve">        IRAP non retributivo</t>
  </si>
  <si>
    <t>CONTI DI RIEPILOGO ECONOMICI</t>
  </si>
  <si>
    <t xml:space="preserve">    PROFITTI E PERDITE</t>
  </si>
  <si>
    <t>Utile o Perdita dell'esercizio</t>
  </si>
  <si>
    <t xml:space="preserve">Valore Ammortamenti sterilizzati (art. 21 Dgr 780/13)  </t>
  </si>
  <si>
    <t>Pareggio di Bilancio</t>
  </si>
  <si>
    <t>11382 mc</t>
  </si>
  <si>
    <t>Casa di riposo per anziani</t>
  </si>
  <si>
    <t>17490 mq</t>
  </si>
  <si>
    <t>Terreno su cui insiste fabbricato istituzionale</t>
  </si>
  <si>
    <t>3 vani</t>
  </si>
  <si>
    <t>Appartamento in locazione</t>
  </si>
  <si>
    <t>6,5 vani</t>
  </si>
  <si>
    <t>5 vani</t>
  </si>
  <si>
    <t>21 mq</t>
  </si>
  <si>
    <t>Garage in locazione</t>
  </si>
  <si>
    <t>15 mq</t>
  </si>
  <si>
    <t>9 mq</t>
  </si>
  <si>
    <t>Ripostiglio in locazione</t>
  </si>
  <si>
    <t>11 mq</t>
  </si>
  <si>
    <t>18 mq</t>
  </si>
  <si>
    <t>8 mq</t>
  </si>
  <si>
    <t>12 mq</t>
  </si>
  <si>
    <t>13 mq</t>
  </si>
  <si>
    <t>27 mq</t>
  </si>
  <si>
    <t>22 mq</t>
  </si>
  <si>
    <t>16 mq</t>
  </si>
  <si>
    <t>Fogl.</t>
  </si>
  <si>
    <t>Mapp.</t>
  </si>
  <si>
    <t>Sub</t>
  </si>
  <si>
    <t>Cat</t>
  </si>
  <si>
    <t>Class</t>
  </si>
  <si>
    <t>B/1</t>
  </si>
  <si>
    <t>VII</t>
  </si>
  <si>
    <t>A/2</t>
  </si>
  <si>
    <t>C/6</t>
  </si>
  <si>
    <t>C/2</t>
  </si>
  <si>
    <t xml:space="preserve">C/2 </t>
  </si>
  <si>
    <t>Fabbricato strumentale</t>
  </si>
  <si>
    <t>Via Sterzi Nogara</t>
  </si>
  <si>
    <t>Terreno fabbricato strumentale</t>
  </si>
  <si>
    <t>Fabbricato non strumentale</t>
  </si>
  <si>
    <t>Via Degli Alpini</t>
  </si>
  <si>
    <t>Destinazione attuale</t>
  </si>
  <si>
    <t>PREMIO PRODUTTIVITA' 2018</t>
  </si>
  <si>
    <t>Cat.</t>
  </si>
  <si>
    <t>Nome</t>
  </si>
  <si>
    <t>Totale €</t>
  </si>
  <si>
    <t>B3</t>
  </si>
  <si>
    <t>Baldo Tiziana</t>
  </si>
  <si>
    <t>D1</t>
  </si>
  <si>
    <t>Bubola Marta</t>
  </si>
  <si>
    <t>B1</t>
  </si>
  <si>
    <t>Calmatui Ana</t>
  </si>
  <si>
    <t>C1</t>
  </si>
  <si>
    <t>Coraia Roberto</t>
  </si>
  <si>
    <t>D4</t>
  </si>
  <si>
    <t>De Marchi Nicola</t>
  </si>
  <si>
    <t>Faben Paola</t>
  </si>
  <si>
    <t>Ferraresi Alessandra</t>
  </si>
  <si>
    <t>Gallini Silvia</t>
  </si>
  <si>
    <t xml:space="preserve">C3 </t>
  </si>
  <si>
    <t>Gavioli Lisa</t>
  </si>
  <si>
    <t>C4</t>
  </si>
  <si>
    <t>Gobbi Manola</t>
  </si>
  <si>
    <t xml:space="preserve">B1 </t>
  </si>
  <si>
    <t>Iasimone Vittorio</t>
  </si>
  <si>
    <t>B5</t>
  </si>
  <si>
    <t>Lombardi Sabrina</t>
  </si>
  <si>
    <t>Marocchio Daniela</t>
  </si>
  <si>
    <t>Megna Simona</t>
  </si>
  <si>
    <t>A5</t>
  </si>
  <si>
    <t>Pellegrino Rosanna</t>
  </si>
  <si>
    <t>Pernechele Monica</t>
  </si>
  <si>
    <t>B4</t>
  </si>
  <si>
    <t>Piva Tiziana</t>
  </si>
  <si>
    <t>Previdi Susy</t>
  </si>
  <si>
    <t>B2</t>
  </si>
  <si>
    <t>Remondini Lara</t>
  </si>
  <si>
    <t>Sbizzera Vilma</t>
  </si>
  <si>
    <t>Scipioni Lucio</t>
  </si>
  <si>
    <t>Scudo Aniello</t>
  </si>
  <si>
    <t>C3</t>
  </si>
  <si>
    <t>Silvestrini Paollo</t>
  </si>
  <si>
    <t>Tonietto Stefano</t>
  </si>
  <si>
    <t>Tosi Serena</t>
  </si>
  <si>
    <t>Turra Milla</t>
  </si>
  <si>
    <t>Vicentini Maria</t>
  </si>
  <si>
    <t>Zancanella Bruna</t>
  </si>
  <si>
    <t>Raggruppamenti</t>
  </si>
  <si>
    <t>Totale</t>
  </si>
  <si>
    <t>Contributi</t>
  </si>
  <si>
    <t>Totale Gen.</t>
  </si>
  <si>
    <t>Personale Amministrativo</t>
  </si>
  <si>
    <t>Personale Assist. Inferm.</t>
  </si>
  <si>
    <t>Personale Servizi vari</t>
  </si>
  <si>
    <t>AUMENTO CONTRATTUALE 2018</t>
  </si>
  <si>
    <t>Aumento mensile</t>
  </si>
  <si>
    <t>Una tantum</t>
  </si>
  <si>
    <t>Rette 2017</t>
  </si>
  <si>
    <t>Rette 2018</t>
  </si>
  <si>
    <t>Valore</t>
  </si>
  <si>
    <t>N° Ospiti</t>
  </si>
  <si>
    <t>Importo</t>
  </si>
  <si>
    <t>Anno</t>
  </si>
  <si>
    <t>Quote regionali</t>
  </si>
  <si>
    <t>Servizio diurno</t>
  </si>
  <si>
    <t>Fisioterapia</t>
  </si>
  <si>
    <t xml:space="preserve">Pasti </t>
  </si>
  <si>
    <t>Infermieristico domiciliare</t>
  </si>
  <si>
    <t>Previsione 2019</t>
  </si>
  <si>
    <t>Previsione 2020</t>
  </si>
  <si>
    <t>Cons.2016</t>
  </si>
  <si>
    <t>Prev. 2017</t>
  </si>
  <si>
    <t>Prev. 2018</t>
  </si>
  <si>
    <t>Prev. 2019</t>
  </si>
  <si>
    <t>Prev.2020</t>
  </si>
  <si>
    <t>Previsione ammortamenti 2018 contabilità</t>
  </si>
  <si>
    <t>Rette 2019</t>
  </si>
  <si>
    <t>Rette 2020</t>
  </si>
  <si>
    <t>Tabellaprevisione rette 2018/2020</t>
  </si>
  <si>
    <t>Bilancio di previsione esercizio 2019</t>
  </si>
  <si>
    <t>Bilancio di previsione esercizio 2020</t>
  </si>
  <si>
    <t>Ammortamento delle immobilizzazioni materiali</t>
  </si>
  <si>
    <t>Accantonamento per rischi su crediti</t>
  </si>
  <si>
    <t>Accantonamento per rischio crediti su interessi di mora</t>
  </si>
  <si>
    <t>Accantonamento per rischi</t>
  </si>
  <si>
    <t>Accantonamento al fondo rischi per controversie legali in corso</t>
  </si>
  <si>
    <t>Altri accantonamenti</t>
  </si>
  <si>
    <t>Oneri diversi di gestione</t>
  </si>
  <si>
    <t>Imposte di bollo</t>
  </si>
  <si>
    <t>Tassa sui rifiuti</t>
  </si>
  <si>
    <t>Abbonamenti riviste, giornali</t>
  </si>
  <si>
    <t>Spese varie</t>
  </si>
  <si>
    <t>Proventi da partecipazioni</t>
  </si>
  <si>
    <t>Altri proventi finanziari da crediti iscritti nelle immobilizzazioni</t>
  </si>
  <si>
    <t>Altri proventi finanziari</t>
  </si>
  <si>
    <t>Altri proventi finanziari da titoli iscritti nelle immobilizzazioni</t>
  </si>
  <si>
    <t>Altri proventi finanziari da titoli iscritti nell’attivo circolante</t>
  </si>
  <si>
    <t>Altri proventi finanziari diversi dai precedenti</t>
  </si>
  <si>
    <t>Interessi e altri oneri finanziari</t>
  </si>
  <si>
    <t>Interessi passivi sui debiti verso banche di credito ordinario</t>
  </si>
  <si>
    <t>Interessi passivi su mutui</t>
  </si>
  <si>
    <t>Imposte esercizi precedenti</t>
  </si>
  <si>
    <t>Imposte correnti</t>
  </si>
  <si>
    <t>Minusvalenze da alienazione beni ordinarie</t>
  </si>
  <si>
    <t>Utile dell'esercizio</t>
  </si>
  <si>
    <t>Perdita dell'esercizio</t>
  </si>
  <si>
    <t>Acconti</t>
  </si>
  <si>
    <t>Altre riserve</t>
  </si>
  <si>
    <t>Utili (perdite) portati a nuovo</t>
  </si>
  <si>
    <t>(Perdite esercizi precedenti)</t>
  </si>
  <si>
    <t>Utile (Perdita) dell’esercizio</t>
  </si>
  <si>
    <t>Utile d’esercizio</t>
  </si>
  <si>
    <t>(Perdita d’esercizio)</t>
  </si>
  <si>
    <t>Fondi rischi per controversie legali in corso</t>
  </si>
  <si>
    <t>Altri fondi</t>
  </si>
  <si>
    <t>Debiti verso altri finanziatori</t>
  </si>
  <si>
    <t>Altri debiti</t>
  </si>
  <si>
    <t>Anticipi da clienti</t>
  </si>
  <si>
    <t>Altri debiti verso fornitori</t>
  </si>
  <si>
    <t>Fatture da ricevere</t>
  </si>
  <si>
    <t>Debiti tributari</t>
  </si>
  <si>
    <t>Erario c/IVA</t>
  </si>
  <si>
    <t>IVA su vendite</t>
  </si>
  <si>
    <t>Altri debiti tributari</t>
  </si>
  <si>
    <t>Debiti verso istituti di previdenza e di sicurezza sociale</t>
  </si>
  <si>
    <t>Ratei passivi</t>
  </si>
  <si>
    <t>Risconti passivi</t>
  </si>
  <si>
    <t>Recuperi per sinistri e risarcimenti assicurativi</t>
  </si>
  <si>
    <t>Rimborsi spese vari</t>
  </si>
  <si>
    <t>Altri ricavi e proventi</t>
  </si>
  <si>
    <t>Contributi in conto esercizio</t>
  </si>
  <si>
    <t>Per materie prime, sussidiarie, di consumo e di merci</t>
  </si>
  <si>
    <t>Cancelleria</t>
  </si>
  <si>
    <t>Carburanti e lubrificanti</t>
  </si>
  <si>
    <t>Spese accessorie su acquisti</t>
  </si>
  <si>
    <t>Trasporti su acquisti</t>
  </si>
  <si>
    <t>(Rettifiche sui costi, resi, sconti, abbuoni, premi)</t>
  </si>
  <si>
    <t>Per servizi</t>
  </si>
  <si>
    <t>Spese telefoniche</t>
  </si>
  <si>
    <t>Spese postali e di affrancatura</t>
  </si>
  <si>
    <t>Altre spese per servizi vari</t>
  </si>
  <si>
    <t>Per godimento di beni di terzi</t>
  </si>
  <si>
    <t>Salari e stipendi personale</t>
  </si>
  <si>
    <t>Oneri sociali personale</t>
  </si>
  <si>
    <t>Trattamento di fine rapporto</t>
  </si>
  <si>
    <t>Ammortamento delle immobilizzazioni immateriali</t>
  </si>
  <si>
    <t>Regione c/IRAP</t>
  </si>
  <si>
    <t>IVA in sospensione</t>
  </si>
  <si>
    <t>Regione c/ritenute add. IRPEF</t>
  </si>
  <si>
    <t>Comuni c/ritenute add. IRPEF</t>
  </si>
  <si>
    <t>Amministratori c/compensi</t>
  </si>
  <si>
    <t>Dipendenti c/retribuzioni</t>
  </si>
  <si>
    <t>Dipendenti c/ferie e contributi da liquidare</t>
  </si>
  <si>
    <t>Bilancio di apertura</t>
  </si>
  <si>
    <t>Bilancio di chiusura</t>
  </si>
  <si>
    <t>Omaggi da fornitori</t>
  </si>
  <si>
    <t>Contributi c/impianti (quota annua)</t>
  </si>
  <si>
    <t>Alimentari c/acquisti</t>
  </si>
  <si>
    <t>Materiali di consumo c/acquisti</t>
  </si>
  <si>
    <t>Materiale di pulizia c/acquisti</t>
  </si>
  <si>
    <t>Manutenzione fabbricati strumentali</t>
  </si>
  <si>
    <t>Compensi per lavori occasionali</t>
  </si>
  <si>
    <t>Compensi per collaborazioni coordinate e continuative</t>
  </si>
  <si>
    <t>Spese legali e notarili</t>
  </si>
  <si>
    <t>Canoni leasing</t>
  </si>
  <si>
    <t>Licenza d'uso software d'esercizio</t>
  </si>
  <si>
    <t>Contributi INPS gestione separata</t>
  </si>
  <si>
    <t>Rimanenze iniziali alimentari</t>
  </si>
  <si>
    <t>Rimanenze finali alimentari</t>
  </si>
  <si>
    <t>Tasse di circolazione automezzi</t>
  </si>
  <si>
    <t>Altri proventi finanziari da titoli immobilizati</t>
  </si>
  <si>
    <t>Interessi attivi su titoli a reddito fisso immobilizzati</t>
  </si>
  <si>
    <t>Interessi attivi su titoli a reddito fisso non immobilizzati</t>
  </si>
  <si>
    <t>Altri proventi finanziari da titoli non immobilizati</t>
  </si>
  <si>
    <t>Debiti verso sindacati</t>
  </si>
  <si>
    <t>Indennità per commissioni concorso</t>
  </si>
  <si>
    <t>Quota accantonamento TFR dipendenti</t>
  </si>
  <si>
    <t>Spese servizi bancari tesoreria</t>
  </si>
  <si>
    <t>Perdita dell’esercizio</t>
  </si>
  <si>
    <t>Utile dell’esercizio</t>
  </si>
  <si>
    <t>Rimanenze finali materiali di consumo</t>
  </si>
  <si>
    <t>Rimanenze finali materiale di pulizia</t>
  </si>
  <si>
    <t>Rimanenze finali cancelleria</t>
  </si>
  <si>
    <t>Rimanenze iniziali materiali di consumo</t>
  </si>
  <si>
    <t>Rimanenze iniziali materiale di pulizia</t>
  </si>
  <si>
    <t>Rimanenze iniziali cancelleria</t>
  </si>
  <si>
    <t>Ammortamento attrezzature varie</t>
  </si>
  <si>
    <t>Ammortamento mobili e arredi</t>
  </si>
  <si>
    <t>Ammortamento macchine d'ufficio elettroniche</t>
  </si>
  <si>
    <t>Ammortamento autovetture</t>
  </si>
  <si>
    <t>Indennità agli amministratori</t>
  </si>
  <si>
    <t>Ammortamento licenza d'uso software a tempo determinato</t>
  </si>
  <si>
    <t>Ammortamento fabbricato strumentale</t>
  </si>
  <si>
    <t>Accantonamento al fondo copertura rischi e oneri personale</t>
  </si>
  <si>
    <t>Collaboratori c/compensi</t>
  </si>
  <si>
    <t>Commissioni concorso c/compensi</t>
  </si>
  <si>
    <t>Revisori c/compensi</t>
  </si>
  <si>
    <t>Ricavi delle vendite e delle prestazioni</t>
  </si>
  <si>
    <t>Compensi ai revisori dei conti</t>
  </si>
  <si>
    <t>Mutui e prestiti</t>
  </si>
  <si>
    <t>Erario c/IRES</t>
  </si>
  <si>
    <t>Ammortamento impianti generici</t>
  </si>
  <si>
    <t>Ammortamento impianti specifici</t>
  </si>
  <si>
    <t>Ammortamento macchinari</t>
  </si>
  <si>
    <t>IRES</t>
  </si>
  <si>
    <t>Debiti per finanziamenti a breve termine</t>
  </si>
  <si>
    <t>IVA su corrispettivi</t>
  </si>
  <si>
    <t>Erario c/ritenute lavoro dipendente</t>
  </si>
  <si>
    <t>Erario c/ritenute lavoro autonomo</t>
  </si>
  <si>
    <t>Erario c/imposta sostitutiva rivalutazione TFR</t>
  </si>
  <si>
    <t>INADEL c/contributi</t>
  </si>
  <si>
    <t>INPS c/contributi</t>
  </si>
  <si>
    <t>INPS c/contributi gestione separata</t>
  </si>
  <si>
    <t>INAIL c/contributi</t>
  </si>
  <si>
    <t>Beni di terzi</t>
  </si>
  <si>
    <t>Garanzie ricevute da terzi</t>
  </si>
  <si>
    <t>Beni in leasing</t>
  </si>
  <si>
    <t>Interessi su depositi postali</t>
  </si>
  <si>
    <t>Contributi c/interessi</t>
  </si>
  <si>
    <t>Interessi di altri crediti</t>
  </si>
  <si>
    <t>Donazioni e lasciti</t>
  </si>
  <si>
    <t>Erogazioni liberali ricevute</t>
  </si>
  <si>
    <t>Spese per fornitura energia elettrica</t>
  </si>
  <si>
    <t>Gas e riscaldamento</t>
  </si>
  <si>
    <t>Fornitura acqua</t>
  </si>
  <si>
    <t>Stipendi personale dipendente</t>
  </si>
  <si>
    <t>Contributi INPS</t>
  </si>
  <si>
    <t>Altri costi personale</t>
  </si>
  <si>
    <t>Debiti verso banche</t>
  </si>
  <si>
    <t>Svalutazioni crediti compresi nell’att. circolante e delle disp. liquide</t>
  </si>
  <si>
    <t>Rimanenze iniziali di mat. prime, sussidiarie e di consumo e merci</t>
  </si>
  <si>
    <t>Altri fondi per rischi ed oneri</t>
  </si>
  <si>
    <t>Debiti per cauzioni ospiti</t>
  </si>
  <si>
    <t>Spese per consulenze fiscali e amministrative</t>
  </si>
  <si>
    <t>Contributi INAIL personale dipendente</t>
  </si>
  <si>
    <t>Contributi ad associazioni sindacali e di categoria</t>
  </si>
  <si>
    <t>Interessi passivi su debiti verso altri finanziatori</t>
  </si>
  <si>
    <t>Fondi per imposte</t>
  </si>
  <si>
    <t>Altri anticipi</t>
  </si>
  <si>
    <t>Debiti per cessione quinto</t>
  </si>
  <si>
    <t>Proventi fabbricati strumentali</t>
  </si>
  <si>
    <t>Plusvalenze ordinarie da alienazione beni</t>
  </si>
  <si>
    <t>Ricavi mensa interni</t>
  </si>
  <si>
    <t>Recupero oneri personale distaccato presso terzi</t>
  </si>
  <si>
    <t>Contributi da enti pubblici</t>
  </si>
  <si>
    <t>Contributi da privati</t>
  </si>
  <si>
    <t>Rimanenze finali materiale sanitario</t>
  </si>
  <si>
    <t>Rimanenze finali materiali di manutenzione</t>
  </si>
  <si>
    <t>Affitti fabbricati non strumentali</t>
  </si>
  <si>
    <t>Affitti fondi rustici</t>
  </si>
  <si>
    <t>Rivalutazioni di titoli iscritti nell'attivo circolante</t>
  </si>
  <si>
    <t>Rivalutazioni di immobilizzazioni finanziarie</t>
  </si>
  <si>
    <t>Rivalutazioni di partecipazioni</t>
  </si>
  <si>
    <t>Rivalutazioni</t>
  </si>
  <si>
    <t>Materiale sanitario c/acquisti</t>
  </si>
  <si>
    <t>Materiali di manutenzione c/acquisti</t>
  </si>
  <si>
    <t>Indumenti da lavoro</t>
  </si>
  <si>
    <t>Servizi assistenziali</t>
  </si>
  <si>
    <t>Servizi mensa esterna</t>
  </si>
  <si>
    <t>Servizi di lavanderia</t>
  </si>
  <si>
    <t>Servizi sanitari</t>
  </si>
  <si>
    <t>Spese per attività ricreativa</t>
  </si>
  <si>
    <t>Spese per soggiorni climatici</t>
  </si>
  <si>
    <t>Servizi religiosi</t>
  </si>
  <si>
    <t>Servizi funerari</t>
  </si>
  <si>
    <t>Servizi di vigilanza</t>
  </si>
  <si>
    <t>Altri servizi appaltati</t>
  </si>
  <si>
    <t>Spese per trasporti anziani</t>
  </si>
  <si>
    <t>Ricerca, addestramento e formazione del personale</t>
  </si>
  <si>
    <t>Pedaggi autostradali</t>
  </si>
  <si>
    <t>Canoni di manutenzione periodica software</t>
  </si>
  <si>
    <t>Rimborsi a piè di lista del personale</t>
  </si>
  <si>
    <t>Spese per analisi, prove e laboratorio</t>
  </si>
  <si>
    <t>Servizio smaltimento rifiuti speciali</t>
  </si>
  <si>
    <t>Spese per pubblicazioni gare e appalti</t>
  </si>
  <si>
    <t>Servizi amministrativi</t>
  </si>
  <si>
    <t>Consulenze tecniche</t>
  </si>
  <si>
    <t>Spese viaggi e trasferte</t>
  </si>
  <si>
    <t>Affitti e locazioni</t>
  </si>
  <si>
    <t>Rimanenze iniziali materiale sanitario</t>
  </si>
  <si>
    <t>Rimanenze iniziali materiali di manutenzione</t>
  </si>
  <si>
    <t>Ammortamento licenza d'uso software a tempo indeterminato</t>
  </si>
  <si>
    <t>Ammortamento attrezzature sanitarie</t>
  </si>
  <si>
    <t>Ammortamento automezzi trasporto anziani</t>
  </si>
  <si>
    <t>Ammortamento altri beni materiali</t>
  </si>
  <si>
    <t>Imposte sostitutive</t>
  </si>
  <si>
    <t>Tributi locali</t>
  </si>
  <si>
    <t>Imposta di registro</t>
  </si>
  <si>
    <t>Imposte ipotecarie e catastali</t>
  </si>
  <si>
    <t>IVA indetraibile (pro-rata)</t>
  </si>
  <si>
    <t>Tasse di concessione governativa</t>
  </si>
  <si>
    <t>Omaggi</t>
  </si>
  <si>
    <t>Multe e ammende</t>
  </si>
  <si>
    <t>Altre imposte e tasse</t>
  </si>
  <si>
    <t>Perdite su crediti, non coperte da specifico fondo</t>
  </si>
  <si>
    <t>Interessi passivi su altri debiti (vs fornitori, Erario, Enti previdenziali e assistenziali)</t>
  </si>
  <si>
    <t>Sconti e altri oneri finanziari</t>
  </si>
  <si>
    <t>Altri oneri collegati a operazioni finanziarie</t>
  </si>
  <si>
    <t>Svalutazioni</t>
  </si>
  <si>
    <t>Svalutazioni di partecipazioni</t>
  </si>
  <si>
    <t>Svalutazioni di immobilizzazioni finanziarie</t>
  </si>
  <si>
    <t>Debiti v/fornitori</t>
  </si>
  <si>
    <t>Servizi di pulizia e sanificazione</t>
  </si>
  <si>
    <t>Servizio di derattizzazione e disinfestazione</t>
  </si>
  <si>
    <t>Spese per consulenze 81/08</t>
  </si>
  <si>
    <t>Spese di rappresentanza</t>
  </si>
  <si>
    <t>Spese medico competente</t>
  </si>
  <si>
    <t>Compenso componenti nucleo valutazione</t>
  </si>
  <si>
    <t>Provvigioni lavoro interinale</t>
  </si>
  <si>
    <t>Proventi pasti familiari</t>
  </si>
  <si>
    <t>Utile o perdita dell'esercizio</t>
  </si>
  <si>
    <t>Debiti v/enti pubblici</t>
  </si>
  <si>
    <t>IRAP metodo retributivo</t>
  </si>
  <si>
    <t>Ammortamento manutenzioni straordinarie su beni di terzi</t>
  </si>
  <si>
    <t>Ammortamento automezzi</t>
  </si>
  <si>
    <t>Proventi da società controllate/collegate</t>
  </si>
  <si>
    <t>Interessi di crediti di imposta</t>
  </si>
  <si>
    <t>Svalutazioni di titoli iscritti nell'attivo circolante</t>
  </si>
  <si>
    <t>IRAP non retributivo</t>
  </si>
  <si>
    <t>Utili esercizi precedenti</t>
  </si>
  <si>
    <t>Fondo per imposte in contenzioso</t>
  </si>
  <si>
    <t>Fondo imposte differite</t>
  </si>
  <si>
    <t>Fondo copertura rischi e oneri personale</t>
  </si>
  <si>
    <t>TRATTAMENTO DI FINE RAPPORTO DI LAVORO SUBORDINATO</t>
  </si>
  <si>
    <t>Debiti TFR</t>
  </si>
  <si>
    <t>DEBITI</t>
  </si>
  <si>
    <t>Debiti verso imprese controllate e collegate</t>
  </si>
  <si>
    <t>RATEI E RISCONTI PASSIVI</t>
  </si>
  <si>
    <t>CONTI D'ORDINE</t>
  </si>
  <si>
    <t>CONTI RIEPILOGATIVI PATRIMONIALI</t>
  </si>
  <si>
    <t>Quote regionali di residenzialità</t>
  </si>
  <si>
    <t>Incremento delle immobilizzazioni per lavori interni</t>
  </si>
  <si>
    <t>Rimborso ULSS per convenzioni varie</t>
  </si>
  <si>
    <t>Acquisti attività non caratteristica</t>
  </si>
  <si>
    <t>Arrotondamenti attivi</t>
  </si>
  <si>
    <t>Arrotondamenti passivi</t>
  </si>
  <si>
    <t>RETTIFICHE VALORE ATTIVITA' FINANZIARIE</t>
  </si>
  <si>
    <t>IMPOSTE SUL REDDITI DELL'ESERCIZIO</t>
  </si>
  <si>
    <t>FONDI PER RISCHI ED ONERI</t>
  </si>
  <si>
    <t>Debiti verso altri enti previdenziali</t>
  </si>
  <si>
    <t>Contributi c/capitale</t>
  </si>
  <si>
    <t>Ricavi e proventi beni non strumentali</t>
  </si>
  <si>
    <t>Assicurazione fabbricati strumentali</t>
  </si>
  <si>
    <t>Fondo produttività</t>
  </si>
  <si>
    <t>Accantonamento per altri oneri e rischi</t>
  </si>
  <si>
    <t>Acquisti per servizi attività non caratteristica</t>
  </si>
  <si>
    <t>Acquisti per oneri diversi di gestione attività non caratteristica</t>
  </si>
  <si>
    <t>Altri proventi da partecipazioni</t>
  </si>
  <si>
    <t>Interessi attivi di conto corrente</t>
  </si>
  <si>
    <t>Manutenzione impianti telefonici</t>
  </si>
  <si>
    <t>Canoni di manutenzione periodica</t>
  </si>
  <si>
    <t>Altre manutenzioni</t>
  </si>
  <si>
    <t>Altre assicurazioni</t>
  </si>
  <si>
    <t>A) - VALORE DELLA PRODUZIONE</t>
  </si>
  <si>
    <t>1) Ricavi delle vendite e prestazioni</t>
  </si>
  <si>
    <t xml:space="preserve">TOTALE - VALORE DELLA PRODUZIONE </t>
  </si>
  <si>
    <t>B) - COSTI DELLA PRODUZIONE</t>
  </si>
  <si>
    <t>6) Acquisto di materie prime, sussidiarie, di consumo e merci</t>
  </si>
  <si>
    <t>7) Costi per servizi</t>
  </si>
  <si>
    <t>8) Costi per godimento beni di terzi</t>
  </si>
  <si>
    <t>9) Costi del personale</t>
  </si>
  <si>
    <t xml:space="preserve">        a) Salari e stipendi</t>
  </si>
  <si>
    <t xml:space="preserve">        b) Oneri sociali</t>
  </si>
  <si>
    <t xml:space="preserve">        c) Trattamento di fine rapporto</t>
  </si>
  <si>
    <t xml:space="preserve">        d) IRAP metodo retributivo</t>
  </si>
  <si>
    <t xml:space="preserve">        e) Altri costi</t>
  </si>
  <si>
    <t>10) Ammortamenti e svalutazioni</t>
  </si>
  <si>
    <t xml:space="preserve">        a) Ammortamento immobilizzazioni immateriali</t>
  </si>
  <si>
    <t xml:space="preserve">        b) Ammortamento immobilizzazioni materiali</t>
  </si>
  <si>
    <t xml:space="preserve">        c) Altre svalutazioni delle immobilizzazioni</t>
  </si>
  <si>
    <t xml:space="preserve">        d) Svalutazione dei crediti compresi nell’attivo circolante e delle disp. liquide</t>
  </si>
  <si>
    <t>11) Variazione delle rimanenze di materie prime, sussidiarie, di consumo e merci</t>
  </si>
  <si>
    <t>12) Accantonamenti per rischi</t>
  </si>
  <si>
    <t>13) Accantonamenti diversi</t>
  </si>
  <si>
    <t>14) Oneri diversi di gestione</t>
  </si>
  <si>
    <t>TOTALE - COSTI DELLA PRODUZIONE</t>
  </si>
  <si>
    <t>DIFFERENZA TRA VALORE E COSTI DELLA PRODUZIONE (A-B)</t>
  </si>
  <si>
    <t>15) Proventi da partecipazione</t>
  </si>
  <si>
    <t>17) Interessi e altri oneri finanziari</t>
  </si>
  <si>
    <t>18) Rivalutazioni</t>
  </si>
  <si>
    <t>19) Svalutazioni</t>
  </si>
  <si>
    <t>D) - RETTIFICHE DI VALORE DI ATTIVITA' FINANZIARIE</t>
  </si>
  <si>
    <t>RISULTATO PRIMA DELLE IMPOSTE</t>
  </si>
  <si>
    <t>B) Immobilizzazioni</t>
  </si>
  <si>
    <t>I) Immobilizzazioni immateriali</t>
  </si>
  <si>
    <t>2) Diritti di brevetto e diritti di utilizzo di opere dell'ingegno</t>
  </si>
  <si>
    <t>3) Concessioni, licenze, marchi e diritti simili</t>
  </si>
  <si>
    <t>4) Altre immobilizzazioni immateriali</t>
  </si>
  <si>
    <t xml:space="preserve">5) Immobilizzazioni in corso e acconti </t>
  </si>
  <si>
    <t>TOTALE IMMOBILIZZAZIONI IMMATERIALI</t>
  </si>
  <si>
    <t>II) Immobilizzazioni materiali, con separata indicazione per ciascuna voce delle immobilizzazioni non strumentali</t>
  </si>
  <si>
    <t>1) Terreni</t>
  </si>
  <si>
    <t>2) Fabbricati</t>
  </si>
  <si>
    <t>3) Impianti e macchinari</t>
  </si>
  <si>
    <t>4) Attrezzature</t>
  </si>
  <si>
    <t>5) Beni mobili di pregio storico e artistico</t>
  </si>
  <si>
    <t>6) Altri beni</t>
  </si>
  <si>
    <t>7) Immobilizzazioni in corso e acconti</t>
  </si>
  <si>
    <t>TOTALE IMMOBILIZZAZIONI MATERIALI</t>
  </si>
  <si>
    <t>Riserve di utili</t>
  </si>
  <si>
    <t>Impegni</t>
  </si>
  <si>
    <t>Contributi in conto capitale</t>
  </si>
  <si>
    <t>Altre svalutazioni delle immobilizzazioni</t>
  </si>
  <si>
    <t>2) Incremento delle immobilizzazioni per lavori interni</t>
  </si>
  <si>
    <t>3) Contributi in conto esercizio</t>
  </si>
  <si>
    <t>4) Contributi in conto capitale</t>
  </si>
  <si>
    <t>5) Altri ricavi e proventi</t>
  </si>
  <si>
    <t>Riserve di capitale</t>
  </si>
  <si>
    <t>INPDAP c/contributi</t>
  </si>
  <si>
    <t>Ratei  e risconti passivi</t>
  </si>
  <si>
    <t>conti d'ordine</t>
  </si>
  <si>
    <t xml:space="preserve">conti riepilogativi  </t>
  </si>
  <si>
    <t>A</t>
  </si>
  <si>
    <t>VALORE DELLA PRODUZIONE</t>
  </si>
  <si>
    <t>Valore della produzione attività caratteristica</t>
  </si>
  <si>
    <t>Valore della produzione non caratteristica</t>
  </si>
  <si>
    <t>TOTALE VALORE DELLA PRODUZIONE</t>
  </si>
  <si>
    <t>B</t>
  </si>
  <si>
    <t>COSTI DELLA PRODUZIONE</t>
  </si>
  <si>
    <t>Costi della produzione attività caratteristica</t>
  </si>
  <si>
    <t>Contributi INAIL cococo</t>
  </si>
  <si>
    <t>Irap occasionali, cococo e amministratori</t>
  </si>
  <si>
    <t>Assicurazioni RCA</t>
  </si>
  <si>
    <t>Canoni di noleggio</t>
  </si>
  <si>
    <t>Costi per il personale</t>
  </si>
  <si>
    <t>a</t>
  </si>
  <si>
    <t>b</t>
  </si>
  <si>
    <t>Contributi INPS ex INPDAP</t>
  </si>
  <si>
    <t>c</t>
  </si>
  <si>
    <t>d</t>
  </si>
  <si>
    <t>e</t>
  </si>
  <si>
    <t>Ammortamenti e svalutazioni</t>
  </si>
  <si>
    <t>Variazione delle rimanenze</t>
  </si>
  <si>
    <r>
      <t xml:space="preserve">Rimanenze finali di mat. prime, sussidiarie e di consumo e merci </t>
    </r>
    <r>
      <rPr>
        <b/>
        <sz val="11"/>
        <color indexed="10"/>
        <rFont val="Calibri"/>
        <family val="2"/>
      </rPr>
      <t>(SEGNO MENO)</t>
    </r>
  </si>
  <si>
    <t>Costi della produzione attività non caratteristica</t>
  </si>
  <si>
    <t>TOTALE COSTI DELLA PRODUZIONE</t>
  </si>
  <si>
    <t>Proventi finanziari</t>
  </si>
  <si>
    <t>C</t>
  </si>
  <si>
    <t>RISULTATO DELL'AREA FINANZIARIA</t>
  </si>
  <si>
    <t>D</t>
  </si>
  <si>
    <t>Pareggio di bilancio</t>
  </si>
  <si>
    <t xml:space="preserve">       Pareggio di bilancio</t>
  </si>
  <si>
    <t>Sopravvenienze attive</t>
  </si>
  <si>
    <t>Sopravvenienze passive</t>
  </si>
  <si>
    <t>Parziali</t>
  </si>
  <si>
    <t>Totali</t>
  </si>
  <si>
    <t>1) Ricavi  e proventi per l'attività istituzionale</t>
  </si>
  <si>
    <t>2) variazione delle rimanenze dei prodotti in corso di lavorazione, semilavorati e finiti</t>
  </si>
  <si>
    <t>3) variazioni dei lavori in corso su ordinazione</t>
  </si>
  <si>
    <t>4) incremento di immobili per lavori interni</t>
  </si>
  <si>
    <t>5) altri ricavi e proventi</t>
  </si>
  <si>
    <t>Totale valore della produzione (A)</t>
  </si>
  <si>
    <t>6) per materie prime, sussidiarie, di consumo e di merci</t>
  </si>
  <si>
    <t>7) per servizi</t>
  </si>
  <si>
    <t>8) per godimento di beni di terzi</t>
  </si>
  <si>
    <t>9) per il personale</t>
  </si>
  <si>
    <t>10) ammortamenti e svalutazioni</t>
  </si>
  <si>
    <t>11) variazioni delle rimanenze di materie prime, sussidiarie, di consumo e merci</t>
  </si>
  <si>
    <t>12) accantonamento per rischi</t>
  </si>
  <si>
    <t>13) altri accantonamenti</t>
  </si>
  <si>
    <t>14) oneri diversi di gestione</t>
  </si>
  <si>
    <t>Totale costi (B)</t>
  </si>
  <si>
    <t>15) proventi da partecipazioni, con separata indicazione di quelli relativi ad imprese controllate e collegate</t>
  </si>
  <si>
    <t>16) altri proventi finanziari</t>
  </si>
  <si>
    <t>17) interessi e altri oneri finanziari</t>
  </si>
  <si>
    <t>17bis) utili e perdite su cambi</t>
  </si>
  <si>
    <t>Totale proventi ed oneri finanziari (15+16-17+ -17bis)</t>
  </si>
  <si>
    <t>D) RETTIFICHE DI VALORE DI ATTIVITA' FINANZIARIE</t>
  </si>
  <si>
    <t>18) rivalutazioni</t>
  </si>
  <si>
    <t>19) svalutazioni</t>
  </si>
  <si>
    <t>Totale delle rettifiche di valore (18-19)</t>
  </si>
  <si>
    <t>Risultato prima delle imposte</t>
  </si>
  <si>
    <t>Imposte dell'esercizio, correnti, differite e anticipate</t>
  </si>
  <si>
    <t>AVANZO (DISAVANZO) ECONOMICO DELL'ESERCIZIO</t>
  </si>
  <si>
    <t>Prospetto di cui all'art. 8, comma 1, DL 66/2014 (enti in contabilità economica)</t>
  </si>
  <si>
    <t>B) COSTI DELLA PRODUZIONE</t>
  </si>
  <si>
    <t>ATTIVITA’ DI INVESTIMENTO</t>
  </si>
  <si>
    <t>ATTIVITA’ DI FINANZIAMENTO</t>
  </si>
  <si>
    <t>Imposte sul reddito</t>
  </si>
  <si>
    <t>Interessi passivi/(interessi attivi)</t>
  </si>
  <si>
    <t>(Dividendi)</t>
  </si>
  <si>
    <t>Utile (perdita) dell'esercizio</t>
  </si>
  <si>
    <t>Ammortamenti delle immobilizzazioni</t>
  </si>
  <si>
    <t>Accantonamento ai fondi</t>
  </si>
  <si>
    <t>Svalutazioni per perdite durevoli di valore</t>
  </si>
  <si>
    <t>Altre rettifiche per elementi non monetari</t>
  </si>
  <si>
    <t>Flusso finanziario prima delle variazioni del capitale circolante netto</t>
  </si>
  <si>
    <t>(Plusvalenze)/minusvalenze da cessione di attività</t>
  </si>
  <si>
    <t>Decremento/(incremento) dei crediti vs clienti</t>
  </si>
  <si>
    <t>Decremento/(incremento) dei ratei e risconti attivi</t>
  </si>
  <si>
    <t>Flusso finanziario dopo le variazioni del capitale circolante netto</t>
  </si>
  <si>
    <t>Interessi incassati/(pagati)</t>
  </si>
  <si>
    <t>(Imposte sul reddito pagate)</t>
  </si>
  <si>
    <t>Dividendi incassati</t>
  </si>
  <si>
    <t>(Investimenti in immobilizzazioni materiali e immateriali)</t>
  </si>
  <si>
    <t>Prezzo di realizzo disinvestimenti immobilizzazioni materiali e immateriali</t>
  </si>
  <si>
    <t>Prezzo di realizzo disinvestimenti immobilizzazioni finanziarie</t>
  </si>
  <si>
    <t>(Investimenti in immobilizzazioni finanziarie)</t>
  </si>
  <si>
    <t>(Investimenti in attività finanziarie non immobilizzate)</t>
  </si>
  <si>
    <t>Prezzo di realizzo disinvestimenti attività finanziarie non immobilizzate</t>
  </si>
  <si>
    <t>Incremento/(decremento) debiti a breve vs banche</t>
  </si>
  <si>
    <t>Accensione finanziamenti</t>
  </si>
  <si>
    <t>(Rimborso finanziamenti)</t>
  </si>
  <si>
    <t>Aumento/(diminuzione) mezzi propri</t>
  </si>
  <si>
    <t>D - Incremento/(decremento) delle disponibilità liquide (A+B+C)</t>
  </si>
  <si>
    <t>E - Disponibilità liquide inizio esercizio</t>
  </si>
  <si>
    <t>F - Disponibilità liquide fine esercizio (D+E)</t>
  </si>
  <si>
    <t>Utile (perdita) esercizio prima delle imposte sul reddito, interessi e dividendi</t>
  </si>
  <si>
    <t>A - Liquidità generata (utilizzata) dalla gestione reddituale</t>
  </si>
  <si>
    <t>B - Liquidità generata (utilizzata) dall'attività di investimento</t>
  </si>
  <si>
    <t>Piano degli immobili alla data del  31/12/2017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</si>
</sst>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</numFmts>
  <fonts count="50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icrosoft Sans Serif"/>
      <family val="2"/>
    </font>
    <font>
      <sz val="10"/>
      <color indexed="8"/>
      <name val="MS Sans Serif"/>
    </font>
    <font>
      <b/>
      <sz val="10"/>
      <color indexed="8"/>
      <name val="MS Sans Serif"/>
    </font>
    <font>
      <sz val="8.050000000000000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8.0500000000000007"/>
      <color indexed="8"/>
      <name val="Times New Roman"/>
      <family val="1"/>
    </font>
    <font>
      <sz val="1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4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8">
    <xf numFmtId="0" fontId="0" fillId="0" borderId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13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3" fillId="0" borderId="0"/>
    <xf numFmtId="9" fontId="22" fillId="0" borderId="0" applyFont="0" applyFill="0" applyBorder="0" applyAlignment="0" applyProtection="0"/>
  </cellStyleXfs>
  <cellXfs count="276">
    <xf numFmtId="0" fontId="0" fillId="0" borderId="0" xfId="0"/>
    <xf numFmtId="0" fontId="8" fillId="0" borderId="0" xfId="0" applyFont="1"/>
    <xf numFmtId="0" fontId="8" fillId="0" borderId="2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 applyAlignment="1"/>
    <xf numFmtId="0" fontId="7" fillId="0" borderId="0" xfId="0" applyFont="1" applyFill="1" applyAlignment="1"/>
    <xf numFmtId="0" fontId="11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5" xfId="16" applyFont="1" applyFill="1" applyBorder="1" applyAlignment="1">
      <alignment vertical="top"/>
    </xf>
    <xf numFmtId="0" fontId="8" fillId="2" borderId="5" xfId="16" applyFont="1" applyFill="1" applyBorder="1" applyAlignment="1">
      <alignment horizontal="center" vertical="top"/>
    </xf>
    <xf numFmtId="0" fontId="8" fillId="0" borderId="0" xfId="16" applyFont="1" applyFill="1" applyAlignment="1"/>
    <xf numFmtId="0" fontId="8" fillId="2" borderId="5" xfId="0" applyFont="1" applyFill="1" applyBorder="1" applyAlignment="1">
      <alignment horizontal="left"/>
    </xf>
    <xf numFmtId="0" fontId="8" fillId="2" borderId="5" xfId="0" quotePrefix="1" applyFont="1" applyFill="1" applyBorder="1" applyAlignment="1">
      <alignment horizontal="left"/>
    </xf>
    <xf numFmtId="0" fontId="8" fillId="2" borderId="5" xfId="0" quotePrefix="1" applyFont="1" applyFill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43" fontId="49" fillId="0" borderId="5" xfId="1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5" xfId="16" applyFont="1" applyFill="1" applyBorder="1" applyAlignment="1">
      <alignment horizontal="center" vertical="center"/>
    </xf>
    <xf numFmtId="0" fontId="8" fillId="2" borderId="5" xfId="16" applyFont="1" applyFill="1" applyBorder="1" applyAlignment="1" applyProtection="1">
      <alignment vertical="center"/>
      <protection locked="0"/>
    </xf>
    <xf numFmtId="43" fontId="49" fillId="12" borderId="5" xfId="2" applyNumberFormat="1" applyBorder="1" applyAlignment="1" applyProtection="1">
      <alignment horizontal="center" vertical="center"/>
      <protection locked="0"/>
    </xf>
    <xf numFmtId="0" fontId="8" fillId="0" borderId="0" xfId="16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43" fontId="12" fillId="0" borderId="5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5" xfId="16" applyFont="1" applyFill="1" applyBorder="1" applyAlignment="1">
      <alignment horizontal="center"/>
    </xf>
    <xf numFmtId="43" fontId="49" fillId="12" borderId="5" xfId="2" applyNumberFormat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/>
    </xf>
    <xf numFmtId="43" fontId="12" fillId="0" borderId="5" xfId="1" applyNumberFormat="1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8" fillId="0" borderId="5" xfId="16" applyFont="1" applyFill="1" applyBorder="1" applyAlignment="1" applyProtection="1">
      <alignment horizontal="center" vertical="center"/>
    </xf>
    <xf numFmtId="0" fontId="8" fillId="2" borderId="5" xfId="16" applyFont="1" applyFill="1" applyBorder="1" applyAlignment="1" applyProtection="1">
      <alignment vertical="center"/>
    </xf>
    <xf numFmtId="43" fontId="49" fillId="2" borderId="5" xfId="2" applyNumberFormat="1" applyFill="1" applyBorder="1" applyAlignment="1" applyProtection="1">
      <alignment horizontal="center" vertical="center"/>
    </xf>
    <xf numFmtId="43" fontId="12" fillId="2" borderId="5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8" fillId="0" borderId="0" xfId="3" applyNumberFormat="1" applyFont="1"/>
    <xf numFmtId="164" fontId="5" fillId="0" borderId="5" xfId="3" applyNumberFormat="1" applyFont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164" fontId="8" fillId="0" borderId="5" xfId="3" applyNumberFormat="1" applyFont="1" applyBorder="1"/>
    <xf numFmtId="164" fontId="9" fillId="0" borderId="5" xfId="3" applyNumberFormat="1" applyFont="1" applyBorder="1" applyAlignment="1">
      <alignment horizontal="center"/>
    </xf>
    <xf numFmtId="41" fontId="8" fillId="0" borderId="5" xfId="0" applyNumberFormat="1" applyFont="1" applyBorder="1"/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9" fillId="0" borderId="5" xfId="3" applyNumberFormat="1" applyFont="1" applyBorder="1"/>
    <xf numFmtId="0" fontId="4" fillId="0" borderId="0" xfId="9"/>
    <xf numFmtId="0" fontId="8" fillId="0" borderId="0" xfId="9" applyFont="1"/>
    <xf numFmtId="0" fontId="8" fillId="0" borderId="7" xfId="9" applyFont="1" applyBorder="1" applyAlignment="1">
      <alignment wrapText="1"/>
    </xf>
    <xf numFmtId="41" fontId="8" fillId="0" borderId="3" xfId="9" applyNumberFormat="1" applyFont="1" applyBorder="1"/>
    <xf numFmtId="0" fontId="8" fillId="0" borderId="2" xfId="9" applyFont="1" applyBorder="1" applyAlignment="1">
      <alignment wrapText="1"/>
    </xf>
    <xf numFmtId="41" fontId="8" fillId="0" borderId="4" xfId="9" applyNumberFormat="1" applyFont="1" applyBorder="1"/>
    <xf numFmtId="0" fontId="8" fillId="0" borderId="8" xfId="9" applyFont="1" applyBorder="1" applyAlignment="1">
      <alignment wrapText="1"/>
    </xf>
    <xf numFmtId="41" fontId="8" fillId="0" borderId="6" xfId="9" applyNumberFormat="1" applyFont="1" applyBorder="1"/>
    <xf numFmtId="0" fontId="8" fillId="0" borderId="3" xfId="9" applyFont="1" applyBorder="1" applyAlignment="1">
      <alignment wrapText="1"/>
    </xf>
    <xf numFmtId="0" fontId="8" fillId="0" borderId="4" xfId="9" applyFont="1" applyBorder="1" applyAlignment="1">
      <alignment wrapText="1"/>
    </xf>
    <xf numFmtId="0" fontId="14" fillId="0" borderId="4" xfId="9" applyFont="1" applyBorder="1" applyAlignment="1">
      <alignment wrapText="1"/>
    </xf>
    <xf numFmtId="41" fontId="14" fillId="0" borderId="4" xfId="9" applyNumberFormat="1" applyFont="1" applyBorder="1"/>
    <xf numFmtId="41" fontId="14" fillId="0" borderId="4" xfId="9" applyNumberFormat="1" applyFont="1" applyBorder="1" applyAlignment="1">
      <alignment horizontal="center"/>
    </xf>
    <xf numFmtId="0" fontId="8" fillId="0" borderId="4" xfId="9" applyFont="1" applyBorder="1"/>
    <xf numFmtId="0" fontId="8" fillId="0" borderId="6" xfId="9" applyFont="1" applyBorder="1" applyAlignment="1">
      <alignment wrapText="1"/>
    </xf>
    <xf numFmtId="0" fontId="8" fillId="0" borderId="8" xfId="9" applyFont="1" applyBorder="1"/>
    <xf numFmtId="41" fontId="8" fillId="0" borderId="0" xfId="9" applyNumberFormat="1" applyFont="1"/>
    <xf numFmtId="0" fontId="8" fillId="0" borderId="7" xfId="9" applyFont="1" applyBorder="1" applyAlignment="1"/>
    <xf numFmtId="41" fontId="8" fillId="0" borderId="4" xfId="9" applyNumberFormat="1" applyFont="1" applyBorder="1" applyProtection="1">
      <protection locked="0"/>
    </xf>
    <xf numFmtId="41" fontId="14" fillId="0" borderId="4" xfId="9" applyNumberFormat="1" applyFont="1" applyBorder="1" applyProtection="1">
      <protection locked="0"/>
    </xf>
    <xf numFmtId="0" fontId="5" fillId="0" borderId="4" xfId="14" applyFont="1" applyFill="1" applyBorder="1" applyAlignment="1">
      <alignment vertical="center" wrapText="1"/>
    </xf>
    <xf numFmtId="0" fontId="9" fillId="0" borderId="4" xfId="14" applyFont="1" applyBorder="1" applyAlignment="1">
      <alignment horizontal="center"/>
    </xf>
    <xf numFmtId="0" fontId="8" fillId="0" borderId="0" xfId="14" applyFont="1"/>
    <xf numFmtId="0" fontId="8" fillId="0" borderId="4" xfId="14" applyFont="1" applyBorder="1"/>
    <xf numFmtId="0" fontId="10" fillId="0" borderId="4" xfId="14" applyFont="1" applyFill="1" applyBorder="1" applyAlignment="1">
      <alignment vertical="center" wrapText="1"/>
    </xf>
    <xf numFmtId="0" fontId="6" fillId="0" borderId="4" xfId="14" applyFont="1" applyFill="1" applyBorder="1" applyAlignment="1">
      <alignment vertical="center" wrapText="1"/>
    </xf>
    <xf numFmtId="43" fontId="8" fillId="0" borderId="4" xfId="6" applyFont="1" applyBorder="1"/>
    <xf numFmtId="43" fontId="8" fillId="0" borderId="4" xfId="14" applyNumberFormat="1" applyFont="1" applyBorder="1"/>
    <xf numFmtId="0" fontId="6" fillId="0" borderId="6" xfId="14" applyFont="1" applyFill="1" applyBorder="1" applyAlignment="1">
      <alignment vertical="center" wrapText="1"/>
    </xf>
    <xf numFmtId="0" fontId="10" fillId="0" borderId="3" xfId="14" applyFont="1" applyFill="1" applyBorder="1" applyAlignment="1">
      <alignment vertical="center" wrapText="1"/>
    </xf>
    <xf numFmtId="0" fontId="8" fillId="0" borderId="3" xfId="14" applyFont="1" applyBorder="1"/>
    <xf numFmtId="0" fontId="6" fillId="0" borderId="7" xfId="14" applyFont="1" applyFill="1" applyBorder="1" applyAlignment="1">
      <alignment vertical="center" wrapText="1"/>
    </xf>
    <xf numFmtId="43" fontId="8" fillId="0" borderId="3" xfId="14" applyNumberFormat="1" applyFont="1" applyBorder="1"/>
    <xf numFmtId="0" fontId="4" fillId="0" borderId="0" xfId="9" applyBorder="1"/>
    <xf numFmtId="0" fontId="8" fillId="0" borderId="6" xfId="9" applyFont="1" applyBorder="1"/>
    <xf numFmtId="43" fontId="9" fillId="0" borderId="4" xfId="6" applyFont="1" applyBorder="1"/>
    <xf numFmtId="0" fontId="5" fillId="0" borderId="2" xfId="14" applyFont="1" applyFill="1" applyBorder="1" applyAlignment="1">
      <alignment vertical="center" wrapText="1"/>
    </xf>
    <xf numFmtId="43" fontId="9" fillId="0" borderId="4" xfId="14" applyNumberFormat="1" applyFont="1" applyBorder="1"/>
    <xf numFmtId="0" fontId="15" fillId="0" borderId="0" xfId="9" applyFont="1"/>
    <xf numFmtId="0" fontId="17" fillId="0" borderId="4" xfId="13" applyFont="1" applyFill="1" applyBorder="1" applyAlignment="1">
      <alignment vertical="center" wrapText="1"/>
    </xf>
    <xf numFmtId="3" fontId="16" fillId="0" borderId="4" xfId="13" applyNumberFormat="1" applyFont="1" applyBorder="1"/>
    <xf numFmtId="3" fontId="15" fillId="0" borderId="4" xfId="13" applyNumberFormat="1" applyFont="1" applyBorder="1"/>
    <xf numFmtId="0" fontId="18" fillId="0" borderId="4" xfId="13" applyFont="1" applyFill="1" applyBorder="1" applyAlignment="1">
      <alignment vertical="center" wrapText="1"/>
    </xf>
    <xf numFmtId="0" fontId="17" fillId="0" borderId="6" xfId="13" applyFont="1" applyFill="1" applyBorder="1" applyAlignment="1">
      <alignment vertical="center" wrapText="1"/>
    </xf>
    <xf numFmtId="3" fontId="16" fillId="0" borderId="6" xfId="13" applyNumberFormat="1" applyFont="1" applyBorder="1"/>
    <xf numFmtId="0" fontId="17" fillId="0" borderId="5" xfId="13" applyFont="1" applyFill="1" applyBorder="1" applyAlignment="1">
      <alignment vertical="center" wrapText="1"/>
    </xf>
    <xf numFmtId="3" fontId="16" fillId="0" borderId="5" xfId="13" applyNumberFormat="1" applyFont="1" applyBorder="1"/>
    <xf numFmtId="0" fontId="15" fillId="0" borderId="0" xfId="9" applyFont="1" applyFill="1"/>
    <xf numFmtId="43" fontId="15" fillId="0" borderId="0" xfId="9" applyNumberFormat="1" applyFont="1"/>
    <xf numFmtId="0" fontId="9" fillId="0" borderId="0" xfId="9" applyFont="1"/>
    <xf numFmtId="0" fontId="19" fillId="2" borderId="5" xfId="16" applyFont="1" applyFill="1" applyBorder="1" applyAlignment="1" applyProtection="1">
      <alignment vertical="center"/>
      <protection locked="0"/>
    </xf>
    <xf numFmtId="43" fontId="49" fillId="12" borderId="4" xfId="2" applyNumberFormat="1" applyBorder="1" applyAlignment="1" applyProtection="1">
      <alignment horizontal="center" vertical="center"/>
      <protection locked="0"/>
    </xf>
    <xf numFmtId="0" fontId="20" fillId="0" borderId="4" xfId="13" applyFont="1" applyFill="1" applyBorder="1" applyAlignment="1">
      <alignment vertical="center" wrapText="1"/>
    </xf>
    <xf numFmtId="0" fontId="20" fillId="0" borderId="6" xfId="13" applyFont="1" applyFill="1" applyBorder="1" applyAlignment="1">
      <alignment vertical="center" wrapText="1"/>
    </xf>
    <xf numFmtId="0" fontId="17" fillId="0" borderId="3" xfId="13" applyFont="1" applyFill="1" applyBorder="1" applyAlignment="1">
      <alignment vertical="center" wrapText="1"/>
    </xf>
    <xf numFmtId="3" fontId="16" fillId="0" borderId="3" xfId="13" applyNumberFormat="1" applyFont="1" applyBorder="1"/>
    <xf numFmtId="3" fontId="21" fillId="0" borderId="4" xfId="13" applyNumberFormat="1" applyFont="1" applyBorder="1"/>
    <xf numFmtId="9" fontId="23" fillId="0" borderId="4" xfId="17" applyNumberFormat="1" applyFont="1" applyFill="1" applyBorder="1" applyAlignment="1">
      <alignment horizontal="center" vertical="center" wrapText="1"/>
    </xf>
    <xf numFmtId="9" fontId="24" fillId="0" borderId="4" xfId="17" applyNumberFormat="1" applyFont="1" applyFill="1" applyBorder="1" applyAlignment="1">
      <alignment horizontal="center" vertical="center" wrapText="1"/>
    </xf>
    <xf numFmtId="9" fontId="25" fillId="0" borderId="4" xfId="17" applyNumberFormat="1" applyFont="1" applyFill="1" applyBorder="1" applyAlignment="1">
      <alignment horizontal="center" vertical="center" wrapText="1"/>
    </xf>
    <xf numFmtId="9" fontId="24" fillId="0" borderId="3" xfId="17" applyNumberFormat="1" applyFont="1" applyFill="1" applyBorder="1" applyAlignment="1">
      <alignment horizontal="center" vertical="center" wrapText="1"/>
    </xf>
    <xf numFmtId="9" fontId="25" fillId="0" borderId="7" xfId="17" applyNumberFormat="1" applyFont="1" applyFill="1" applyBorder="1" applyAlignment="1">
      <alignment horizontal="center" vertical="center" wrapText="1"/>
    </xf>
    <xf numFmtId="9" fontId="23" fillId="0" borderId="2" xfId="17" applyNumberFormat="1" applyFont="1" applyFill="1" applyBorder="1" applyAlignment="1">
      <alignment horizontal="center" vertical="center" wrapText="1"/>
    </xf>
    <xf numFmtId="9" fontId="26" fillId="0" borderId="8" xfId="17" applyNumberFormat="1" applyFont="1" applyBorder="1" applyAlignment="1">
      <alignment horizontal="center"/>
    </xf>
    <xf numFmtId="9" fontId="9" fillId="0" borderId="0" xfId="17" applyNumberFormat="1" applyFont="1" applyAlignment="1">
      <alignment horizontal="center"/>
    </xf>
    <xf numFmtId="9" fontId="8" fillId="0" borderId="0" xfId="17" applyNumberFormat="1" applyFont="1" applyAlignment="1">
      <alignment horizontal="center"/>
    </xf>
    <xf numFmtId="3" fontId="21" fillId="3" borderId="6" xfId="13" applyNumberFormat="1" applyFont="1" applyFill="1" applyBorder="1"/>
    <xf numFmtId="3" fontId="21" fillId="3" borderId="4" xfId="13" applyNumberFormat="1" applyFont="1" applyFill="1" applyBorder="1"/>
    <xf numFmtId="3" fontId="16" fillId="3" borderId="4" xfId="13" applyNumberFormat="1" applyFont="1" applyFill="1" applyBorder="1"/>
    <xf numFmtId="0" fontId="0" fillId="0" borderId="9" xfId="0" applyFill="1" applyBorder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0" fontId="31" fillId="0" borderId="5" xfId="0" applyFont="1" applyBorder="1"/>
    <xf numFmtId="0" fontId="0" fillId="0" borderId="5" xfId="0" applyBorder="1"/>
    <xf numFmtId="44" fontId="32" fillId="0" borderId="5" xfId="0" applyNumberFormat="1" applyFont="1" applyBorder="1"/>
    <xf numFmtId="0" fontId="34" fillId="4" borderId="5" xfId="15" applyFont="1" applyFill="1" applyBorder="1"/>
    <xf numFmtId="3" fontId="35" fillId="5" borderId="5" xfId="0" applyNumberFormat="1" applyFont="1" applyFill="1" applyBorder="1" applyAlignment="1">
      <alignment vertical="center"/>
    </xf>
    <xf numFmtId="0" fontId="33" fillId="4" borderId="5" xfId="15" applyFill="1" applyBorder="1"/>
    <xf numFmtId="0" fontId="36" fillId="5" borderId="5" xfId="0" applyFont="1" applyFill="1" applyBorder="1" applyAlignment="1">
      <alignment vertical="center"/>
    </xf>
    <xf numFmtId="44" fontId="37" fillId="4" borderId="5" xfId="0" applyNumberFormat="1" applyFont="1" applyFill="1" applyBorder="1"/>
    <xf numFmtId="0" fontId="35" fillId="5" borderId="5" xfId="0" applyFont="1" applyFill="1" applyBorder="1" applyAlignment="1">
      <alignment vertical="center"/>
    </xf>
    <xf numFmtId="44" fontId="38" fillId="4" borderId="5" xfId="15" applyNumberFormat="1" applyFont="1" applyFill="1" applyBorder="1"/>
    <xf numFmtId="0" fontId="34" fillId="0" borderId="5" xfId="15" applyFont="1" applyBorder="1"/>
    <xf numFmtId="3" fontId="35" fillId="0" borderId="5" xfId="0" applyNumberFormat="1" applyFont="1" applyBorder="1" applyAlignment="1">
      <alignment vertical="center"/>
    </xf>
    <xf numFmtId="0" fontId="33" fillId="0" borderId="5" xfId="15" applyBorder="1"/>
    <xf numFmtId="0" fontId="35" fillId="0" borderId="5" xfId="0" applyFont="1" applyBorder="1" applyAlignment="1">
      <alignment vertical="center"/>
    </xf>
    <xf numFmtId="44" fontId="38" fillId="0" borderId="5" xfId="15" applyNumberFormat="1" applyFont="1" applyFill="1" applyBorder="1"/>
    <xf numFmtId="1" fontId="39" fillId="0" borderId="5" xfId="0" applyNumberFormat="1" applyFont="1" applyBorder="1" applyAlignment="1">
      <alignment vertical="center"/>
    </xf>
    <xf numFmtId="1" fontId="35" fillId="0" borderId="5" xfId="0" applyNumberFormat="1" applyFont="1" applyBorder="1" applyAlignment="1">
      <alignment vertical="center"/>
    </xf>
    <xf numFmtId="43" fontId="32" fillId="0" borderId="5" xfId="2" applyNumberFormat="1" applyFont="1" applyFill="1" applyBorder="1" applyAlignment="1" applyProtection="1">
      <alignment horizontal="center" vertical="center"/>
      <protection locked="0"/>
    </xf>
    <xf numFmtId="0" fontId="40" fillId="0" borderId="1" xfId="0" applyNumberFormat="1" applyFont="1" applyFill="1" applyBorder="1" applyAlignment="1" applyProtection="1">
      <alignment horizontal="right" vertical="top" wrapText="1"/>
    </xf>
    <xf numFmtId="44" fontId="38" fillId="0" borderId="5" xfId="15" applyNumberFormat="1" applyFont="1" applyBorder="1"/>
    <xf numFmtId="43" fontId="32" fillId="0" borderId="5" xfId="2" applyNumberFormat="1" applyFont="1" applyFill="1" applyBorder="1" applyAlignment="1" applyProtection="1">
      <alignment horizontal="right" vertical="center"/>
      <protection locked="0"/>
    </xf>
    <xf numFmtId="0" fontId="34" fillId="6" borderId="5" xfId="15" applyFont="1" applyFill="1" applyBorder="1"/>
    <xf numFmtId="3" fontId="35" fillId="7" borderId="5" xfId="0" applyNumberFormat="1" applyFont="1" applyFill="1" applyBorder="1" applyAlignment="1">
      <alignment vertical="center"/>
    </xf>
    <xf numFmtId="0" fontId="33" fillId="6" borderId="5" xfId="15" applyFill="1" applyBorder="1"/>
    <xf numFmtId="0" fontId="35" fillId="7" borderId="5" xfId="0" applyFont="1" applyFill="1" applyBorder="1" applyAlignment="1">
      <alignment vertical="center"/>
    </xf>
    <xf numFmtId="44" fontId="38" fillId="6" borderId="5" xfId="15" applyNumberFormat="1" applyFont="1" applyFill="1" applyBorder="1"/>
    <xf numFmtId="44" fontId="37" fillId="6" borderId="5" xfId="15" applyNumberFormat="1" applyFont="1" applyFill="1" applyBorder="1"/>
    <xf numFmtId="0" fontId="34" fillId="0" borderId="5" xfId="15" applyFont="1" applyFill="1" applyBorder="1"/>
    <xf numFmtId="3" fontId="35" fillId="0" borderId="5" xfId="0" applyNumberFormat="1" applyFont="1" applyFill="1" applyBorder="1" applyAlignment="1">
      <alignment vertical="center"/>
    </xf>
    <xf numFmtId="0" fontId="33" fillId="0" borderId="5" xfId="15" applyFill="1" applyBorder="1"/>
    <xf numFmtId="0" fontId="35" fillId="0" borderId="5" xfId="0" applyFont="1" applyFill="1" applyBorder="1" applyAlignment="1">
      <alignment vertical="center"/>
    </xf>
    <xf numFmtId="0" fontId="35" fillId="4" borderId="5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34" fillId="0" borderId="0" xfId="15" applyFont="1"/>
    <xf numFmtId="0" fontId="35" fillId="0" borderId="0" xfId="0" applyFont="1" applyAlignment="1">
      <alignment vertical="center"/>
    </xf>
    <xf numFmtId="0" fontId="33" fillId="0" borderId="0" xfId="15"/>
    <xf numFmtId="0" fontId="38" fillId="0" borderId="0" xfId="15" applyFont="1"/>
    <xf numFmtId="44" fontId="38" fillId="0" borderId="0" xfId="15" applyNumberFormat="1" applyFont="1"/>
    <xf numFmtId="0" fontId="31" fillId="0" borderId="0" xfId="0" applyFont="1"/>
    <xf numFmtId="0" fontId="0" fillId="0" borderId="0" xfId="0" applyAlignment="1">
      <alignment wrapText="1"/>
    </xf>
    <xf numFmtId="4" fontId="32" fillId="0" borderId="0" xfId="0" applyNumberFormat="1" applyFont="1" applyFill="1"/>
    <xf numFmtId="44" fontId="38" fillId="0" borderId="0" xfId="0" applyNumberFormat="1" applyFont="1"/>
    <xf numFmtId="0" fontId="32" fillId="0" borderId="0" xfId="0" applyFo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44" fontId="38" fillId="8" borderId="5" xfId="15" applyNumberFormat="1" applyFont="1" applyFill="1" applyBorder="1"/>
    <xf numFmtId="0" fontId="43" fillId="0" borderId="0" xfId="0" applyFont="1"/>
    <xf numFmtId="0" fontId="43" fillId="0" borderId="5" xfId="0" applyFont="1" applyBorder="1"/>
    <xf numFmtId="2" fontId="43" fillId="0" borderId="5" xfId="0" applyNumberFormat="1" applyFont="1" applyBorder="1"/>
    <xf numFmtId="0" fontId="43" fillId="3" borderId="5" xfId="0" applyFont="1" applyFill="1" applyBorder="1"/>
    <xf numFmtId="2" fontId="43" fillId="3" borderId="5" xfId="0" applyNumberFormat="1" applyFont="1" applyFill="1" applyBorder="1"/>
    <xf numFmtId="0" fontId="43" fillId="6" borderId="5" xfId="0" applyFont="1" applyFill="1" applyBorder="1"/>
    <xf numFmtId="2" fontId="43" fillId="6" borderId="5" xfId="0" applyNumberFormat="1" applyFont="1" applyFill="1" applyBorder="1"/>
    <xf numFmtId="0" fontId="43" fillId="0" borderId="5" xfId="0" applyFont="1" applyFill="1" applyBorder="1"/>
    <xf numFmtId="0" fontId="43" fillId="9" borderId="5" xfId="0" applyFont="1" applyFill="1" applyBorder="1"/>
    <xf numFmtId="2" fontId="43" fillId="9" borderId="5" xfId="0" applyNumberFormat="1" applyFont="1" applyFill="1" applyBorder="1"/>
    <xf numFmtId="0" fontId="43" fillId="0" borderId="0" xfId="0" applyFont="1" applyBorder="1"/>
    <xf numFmtId="2" fontId="43" fillId="0" borderId="0" xfId="0" applyNumberFormat="1" applyFont="1"/>
    <xf numFmtId="4" fontId="43" fillId="0" borderId="0" xfId="0" applyNumberFormat="1" applyFont="1"/>
    <xf numFmtId="0" fontId="43" fillId="3" borderId="0" xfId="0" applyFont="1" applyFill="1"/>
    <xf numFmtId="2" fontId="44" fillId="6" borderId="5" xfId="0" applyNumberFormat="1" applyFont="1" applyFill="1" applyBorder="1"/>
    <xf numFmtId="0" fontId="44" fillId="6" borderId="5" xfId="0" applyFont="1" applyFill="1" applyBorder="1"/>
    <xf numFmtId="2" fontId="44" fillId="3" borderId="5" xfId="0" applyNumberFormat="1" applyFont="1" applyFill="1" applyBorder="1"/>
    <xf numFmtId="0" fontId="44" fillId="3" borderId="5" xfId="0" applyFont="1" applyFill="1" applyBorder="1"/>
    <xf numFmtId="2" fontId="44" fillId="9" borderId="5" xfId="0" applyNumberFormat="1" applyFont="1" applyFill="1" applyBorder="1"/>
    <xf numFmtId="0" fontId="44" fillId="9" borderId="5" xfId="0" applyFont="1" applyFill="1" applyBorder="1"/>
    <xf numFmtId="4" fontId="0" fillId="0" borderId="5" xfId="0" applyNumberFormat="1" applyFill="1" applyBorder="1"/>
    <xf numFmtId="4" fontId="0" fillId="0" borderId="5" xfId="0" applyNumberFormat="1" applyBorder="1"/>
    <xf numFmtId="3" fontId="0" fillId="0" borderId="5" xfId="0" applyNumberFormat="1" applyBorder="1"/>
    <xf numFmtId="3" fontId="0" fillId="0" borderId="5" xfId="0" applyNumberFormat="1" applyFill="1" applyBorder="1"/>
    <xf numFmtId="4" fontId="0" fillId="0" borderId="0" xfId="0" applyNumberFormat="1" applyFill="1"/>
    <xf numFmtId="4" fontId="0" fillId="0" borderId="0" xfId="0" applyNumberFormat="1"/>
    <xf numFmtId="0" fontId="47" fillId="0" borderId="0" xfId="0" applyFont="1"/>
    <xf numFmtId="44" fontId="32" fillId="0" borderId="4" xfId="0" applyNumberFormat="1" applyFont="1" applyFill="1" applyBorder="1"/>
    <xf numFmtId="165" fontId="0" fillId="0" borderId="0" xfId="0" applyNumberFormat="1"/>
    <xf numFmtId="165" fontId="38" fillId="6" borderId="5" xfId="15" applyNumberFormat="1" applyFont="1" applyFill="1" applyBorder="1"/>
    <xf numFmtId="165" fontId="38" fillId="0" borderId="5" xfId="15" applyNumberFormat="1" applyFont="1" applyBorder="1"/>
    <xf numFmtId="165" fontId="0" fillId="0" borderId="5" xfId="0" applyNumberFormat="1" applyBorder="1"/>
    <xf numFmtId="44" fontId="38" fillId="10" borderId="5" xfId="15" applyNumberFormat="1" applyFont="1" applyFill="1" applyBorder="1"/>
    <xf numFmtId="43" fontId="49" fillId="8" borderId="5" xfId="2" applyNumberForma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1" fontId="5" fillId="0" borderId="3" xfId="9" applyNumberFormat="1" applyFont="1" applyBorder="1" applyAlignment="1" applyProtection="1">
      <alignment horizontal="center" vertical="center" wrapText="1"/>
      <protection locked="0"/>
    </xf>
    <xf numFmtId="41" fontId="5" fillId="0" borderId="6" xfId="9" applyNumberFormat="1" applyFont="1" applyBorder="1" applyAlignment="1" applyProtection="1">
      <alignment horizontal="center" vertical="center" wrapText="1"/>
      <protection locked="0"/>
    </xf>
    <xf numFmtId="0" fontId="9" fillId="0" borderId="3" xfId="9" applyFont="1" applyBorder="1" applyAlignment="1" applyProtection="1">
      <alignment horizontal="center" vertical="center"/>
      <protection locked="0"/>
    </xf>
    <xf numFmtId="0" fontId="9" fillId="0" borderId="6" xfId="9" applyFont="1" applyBorder="1" applyAlignment="1" applyProtection="1">
      <alignment horizontal="center" vertical="center"/>
      <protection locked="0"/>
    </xf>
    <xf numFmtId="0" fontId="9" fillId="0" borderId="3" xfId="9" applyFont="1" applyBorder="1" applyAlignment="1" applyProtection="1">
      <alignment horizontal="center" vertical="center" wrapText="1"/>
      <protection locked="0"/>
    </xf>
    <xf numFmtId="0" fontId="9" fillId="0" borderId="6" xfId="9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3" xfId="9" applyFont="1" applyBorder="1" applyAlignment="1">
      <alignment horizontal="center" vertical="center"/>
    </xf>
    <xf numFmtId="0" fontId="9" fillId="0" borderId="6" xfId="9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 wrapText="1"/>
    </xf>
    <xf numFmtId="0" fontId="5" fillId="0" borderId="19" xfId="14" applyFont="1" applyBorder="1" applyAlignment="1">
      <alignment horizontal="center" vertical="center" wrapText="1"/>
    </xf>
    <xf numFmtId="0" fontId="5" fillId="0" borderId="8" xfId="14" applyFont="1" applyBorder="1" applyAlignment="1">
      <alignment horizontal="center" vertical="center" wrapText="1"/>
    </xf>
    <xf numFmtId="0" fontId="5" fillId="0" borderId="13" xfId="14" applyFont="1" applyBorder="1" applyAlignment="1">
      <alignment horizontal="center" vertical="center" wrapText="1"/>
    </xf>
    <xf numFmtId="9" fontId="9" fillId="0" borderId="3" xfId="17" applyNumberFormat="1" applyFont="1" applyBorder="1" applyAlignment="1">
      <alignment horizontal="center" vertical="center" wrapText="1"/>
    </xf>
    <xf numFmtId="9" fontId="9" fillId="0" borderId="6" xfId="17" applyNumberFormat="1" applyFont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/>
    </xf>
    <xf numFmtId="0" fontId="16" fillId="0" borderId="6" xfId="9" applyFont="1" applyBorder="1" applyAlignment="1">
      <alignment horizontal="center" vertical="center"/>
    </xf>
    <xf numFmtId="0" fontId="17" fillId="0" borderId="3" xfId="14" applyFont="1" applyBorder="1" applyAlignment="1">
      <alignment horizontal="center" vertical="center" wrapText="1"/>
    </xf>
    <xf numFmtId="0" fontId="17" fillId="0" borderId="6" xfId="1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3" fillId="0" borderId="14" xfId="0" applyFont="1" applyBorder="1" applyAlignment="1"/>
    <xf numFmtId="0" fontId="0" fillId="0" borderId="15" xfId="0" applyBorder="1" applyAlignment="1"/>
    <xf numFmtId="0" fontId="0" fillId="0" borderId="20" xfId="0" applyBorder="1" applyAlignment="1"/>
    <xf numFmtId="0" fontId="43" fillId="0" borderId="15" xfId="0" applyFont="1" applyBorder="1" applyAlignment="1"/>
    <xf numFmtId="0" fontId="43" fillId="0" borderId="2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 indent="5"/>
    </xf>
    <xf numFmtId="0" fontId="27" fillId="0" borderId="0" xfId="0" applyFont="1" applyFill="1" applyBorder="1" applyAlignment="1">
      <alignment horizontal="center" vertical="top" wrapText="1"/>
    </xf>
    <xf numFmtId="1" fontId="2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1" xfId="0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 indent="15"/>
    </xf>
    <xf numFmtId="0" fontId="27" fillId="0" borderId="17" xfId="0" applyFont="1" applyFill="1" applyBorder="1" applyAlignment="1">
      <alignment horizontal="left" vertical="center" wrapText="1" indent="15"/>
    </xf>
  </cellXfs>
  <cellStyles count="18">
    <cellStyle name="20% - Colore 1" xfId="1" builtinId="30"/>
    <cellStyle name="40% - Colore 1" xfId="2" builtinId="31"/>
    <cellStyle name="Migliaia" xfId="3" builtinId="3"/>
    <cellStyle name="Migliaia 2" xfId="4"/>
    <cellStyle name="Migliaia 2 2" xfId="5"/>
    <cellStyle name="Migliaia 2 3" xfId="6"/>
    <cellStyle name="Normale" xfId="0" builtinId="0"/>
    <cellStyle name="Normale 2" xfId="7"/>
    <cellStyle name="Normale 2 2" xfId="8"/>
    <cellStyle name="Normale 2 2 2" xfId="9"/>
    <cellStyle name="Normale 3" xfId="10"/>
    <cellStyle name="Normale 3 2" xfId="11"/>
    <cellStyle name="Normale 3 3" xfId="12"/>
    <cellStyle name="Normale 3 3 2" xfId="13"/>
    <cellStyle name="Normale 3 4" xfId="14"/>
    <cellStyle name="Normale_Foglio1" xfId="15"/>
    <cellStyle name="Normale_Piano dei conti finale 2" xfId="16"/>
    <cellStyle name="Percentual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Tania.Lorenzoni\AppData\Local\Microsoft\Windows\Temporary%20Internet%20Files\Content.IE5\6QHHBYIV\Previsione%20bilancio%20Osped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Tania.Lorenzoni\AppData\Local\Microsoft\Windows\Temporary%20Internet%20Files\Content.IE5\6QHHBYIV\bilancio%20previsione%202018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o economico"/>
      <sheetName val="Budget ricavi"/>
      <sheetName val="Tariffe ospiti"/>
      <sheetName val="Budget presenze"/>
      <sheetName val="Materie prime"/>
      <sheetName val="Servizi e generali"/>
      <sheetName val="Costo del personale"/>
      <sheetName val="Foglio8"/>
    </sheetNames>
    <sheetDataSet>
      <sheetData sheetId="0"/>
      <sheetData sheetId="1"/>
      <sheetData sheetId="2"/>
      <sheetData sheetId="3"/>
      <sheetData sheetId="4">
        <row r="3">
          <cell r="C3">
            <v>13194.999999999998</v>
          </cell>
        </row>
        <row r="4">
          <cell r="C4">
            <v>16239.999999999998</v>
          </cell>
        </row>
        <row r="5">
          <cell r="C5">
            <v>6089.9999999999991</v>
          </cell>
        </row>
      </sheetData>
      <sheetData sheetId="5">
        <row r="3">
          <cell r="C3">
            <v>7213.6049999999996</v>
          </cell>
        </row>
        <row r="4">
          <cell r="C4">
            <v>15488.899999999998</v>
          </cell>
        </row>
        <row r="5">
          <cell r="C5">
            <v>15968.994999999999</v>
          </cell>
        </row>
        <row r="6">
          <cell r="C6">
            <v>29688.749999999996</v>
          </cell>
        </row>
        <row r="7">
          <cell r="C7">
            <v>32784.5</v>
          </cell>
        </row>
        <row r="8">
          <cell r="C8">
            <v>2537.4999999999995</v>
          </cell>
        </row>
        <row r="9">
          <cell r="C9">
            <v>2029.9999999999998</v>
          </cell>
        </row>
        <row r="10">
          <cell r="C10">
            <v>4669</v>
          </cell>
        </row>
        <row r="11">
          <cell r="C11">
            <v>5074.9999999999991</v>
          </cell>
        </row>
        <row r="12">
          <cell r="C12">
            <v>2638.9999999999995</v>
          </cell>
        </row>
      </sheetData>
      <sheetData sheetId="6">
        <row r="3">
          <cell r="C3">
            <v>538250</v>
          </cell>
        </row>
        <row r="4">
          <cell r="C4">
            <v>144000</v>
          </cell>
        </row>
        <row r="5">
          <cell r="C5">
            <v>28600</v>
          </cell>
        </row>
        <row r="6">
          <cell r="C6">
            <v>7150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Sintetico"/>
      <sheetName val="Prog trienn"/>
      <sheetName val="Invest trienn"/>
      <sheetName val="Rette"/>
      <sheetName val="Amm. Cont. 31.12"/>
      <sheetName val="Amm. invest."/>
    </sheetNames>
    <sheetDataSet>
      <sheetData sheetId="0"/>
      <sheetData sheetId="1"/>
      <sheetData sheetId="2"/>
      <sheetData sheetId="3"/>
      <sheetData sheetId="4"/>
      <sheetData sheetId="5">
        <row r="16">
          <cell r="J16">
            <v>1310.79</v>
          </cell>
        </row>
        <row r="18">
          <cell r="J18">
            <v>740.91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4">
          <cell r="J24">
            <v>0</v>
          </cell>
        </row>
        <row r="26">
          <cell r="J26">
            <v>0</v>
          </cell>
        </row>
        <row r="27">
          <cell r="J27">
            <v>0</v>
          </cell>
        </row>
        <row r="29">
          <cell r="J29">
            <v>931.62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2"/>
  <sheetViews>
    <sheetView topLeftCell="A178" workbookViewId="0">
      <selection activeCell="J140" sqref="J140"/>
    </sheetView>
  </sheetViews>
  <sheetFormatPr defaultRowHeight="12.75" x14ac:dyDescent="0.2"/>
  <cols>
    <col min="1" max="1" width="3.5703125" style="171" customWidth="1"/>
    <col min="2" max="3" width="3.7109375" style="177" customWidth="1"/>
    <col min="4" max="6" width="3.7109375" customWidth="1"/>
    <col min="7" max="7" width="45.140625" customWidth="1"/>
    <col min="8" max="9" width="16.7109375" style="181" hidden="1" customWidth="1"/>
    <col min="10" max="10" width="17" style="180" customWidth="1"/>
    <col min="11" max="11" width="17.7109375" customWidth="1"/>
    <col min="12" max="12" width="17" customWidth="1"/>
    <col min="205" max="205" width="3.5703125" customWidth="1"/>
    <col min="206" max="210" width="3.7109375" customWidth="1"/>
    <col min="211" max="211" width="47.28515625" customWidth="1"/>
    <col min="212" max="213" width="0" hidden="1" customWidth="1"/>
    <col min="214" max="214" width="17" customWidth="1"/>
    <col min="215" max="222" width="0" hidden="1" customWidth="1"/>
    <col min="223" max="223" width="15.85546875" customWidth="1"/>
    <col min="224" max="224" width="14.5703125" bestFit="1" customWidth="1"/>
  </cols>
  <sheetData>
    <row r="1" spans="1:12" ht="15.75" x14ac:dyDescent="0.2">
      <c r="A1" s="222" t="s">
        <v>147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2" x14ac:dyDescent="0.2">
      <c r="A2" s="138"/>
      <c r="B2" s="139"/>
      <c r="C2" s="139"/>
      <c r="D2" s="140"/>
      <c r="E2" s="140"/>
      <c r="F2" s="140"/>
      <c r="G2" s="140"/>
      <c r="H2" s="141" t="s">
        <v>148</v>
      </c>
      <c r="I2" s="141" t="s">
        <v>149</v>
      </c>
      <c r="J2" s="141" t="s">
        <v>150</v>
      </c>
      <c r="K2" s="215" t="s">
        <v>570</v>
      </c>
      <c r="L2" s="215" t="s">
        <v>571</v>
      </c>
    </row>
    <row r="3" spans="1:12" x14ac:dyDescent="0.2">
      <c r="A3" s="138" t="s">
        <v>914</v>
      </c>
      <c r="B3" s="142"/>
      <c r="C3" s="142"/>
      <c r="D3" s="143"/>
      <c r="E3" s="144"/>
      <c r="F3" s="144"/>
      <c r="G3" s="145" t="s">
        <v>915</v>
      </c>
      <c r="H3" s="146">
        <f>SUM(H4+H46)</f>
        <v>2665492.86</v>
      </c>
      <c r="I3" s="146">
        <f>SUM(I4+I46)</f>
        <v>2669934.87</v>
      </c>
      <c r="J3" s="146" t="e">
        <f>SUM(J4+J46)</f>
        <v>#REF!</v>
      </c>
      <c r="K3" s="146">
        <f>SUM(K4+K46)</f>
        <v>3553301.5</v>
      </c>
      <c r="L3" s="146">
        <f>SUM(L4+L46)</f>
        <v>3564911.65</v>
      </c>
    </row>
    <row r="4" spans="1:12" x14ac:dyDescent="0.2">
      <c r="A4" s="138"/>
      <c r="B4" s="142"/>
      <c r="C4" s="142"/>
      <c r="D4" s="143"/>
      <c r="E4" s="144"/>
      <c r="F4" s="144"/>
      <c r="G4" s="147" t="s">
        <v>151</v>
      </c>
      <c r="H4" s="148">
        <f>SUM(H5+H17+H18+H21+H27)</f>
        <v>2599404.44</v>
      </c>
      <c r="I4" s="148">
        <f>SUM(I5+I17+I18+I21+I27)</f>
        <v>2603408.7600000002</v>
      </c>
      <c r="J4" s="148">
        <f>SUM(J5+J17+J18+J21+J27)</f>
        <v>2699947.5</v>
      </c>
      <c r="K4" s="148">
        <f>SUM(K5+K17+K18+K21+K27)</f>
        <v>3483887.5</v>
      </c>
      <c r="L4" s="148">
        <f>SUM(L5+L17+L18+L21+L27)</f>
        <v>3495497.65</v>
      </c>
    </row>
    <row r="5" spans="1:12" x14ac:dyDescent="0.2">
      <c r="A5" s="138"/>
      <c r="B5" s="149">
        <v>1</v>
      </c>
      <c r="C5" s="149"/>
      <c r="D5" s="150">
        <v>45</v>
      </c>
      <c r="E5" s="150">
        <v>10</v>
      </c>
      <c r="F5" s="151"/>
      <c r="G5" s="152" t="s">
        <v>152</v>
      </c>
      <c r="H5" s="153">
        <f>SUM(H6:H16)</f>
        <v>2520351.6799999997</v>
      </c>
      <c r="I5" s="153">
        <f>SUM(I6:I16)</f>
        <v>2523817.91</v>
      </c>
      <c r="J5" s="153">
        <f>SUM(J6:J16)</f>
        <v>2618230</v>
      </c>
      <c r="K5" s="153">
        <f>SUM(K6:K16)</f>
        <v>3402145</v>
      </c>
      <c r="L5" s="153">
        <f>SUM(L6:L16)</f>
        <v>3413729.9</v>
      </c>
    </row>
    <row r="6" spans="1:12" x14ac:dyDescent="0.2">
      <c r="A6" s="138"/>
      <c r="B6" s="154"/>
      <c r="C6" s="154"/>
      <c r="D6" s="150">
        <v>45</v>
      </c>
      <c r="E6" s="150">
        <v>10</v>
      </c>
      <c r="F6" s="155">
        <v>10</v>
      </c>
      <c r="G6" s="152" t="s">
        <v>153</v>
      </c>
      <c r="H6" s="156">
        <v>1700310.31</v>
      </c>
      <c r="I6" s="157">
        <v>1729008.28</v>
      </c>
      <c r="J6" s="158">
        <f>Rette!H15</f>
        <v>1763315</v>
      </c>
      <c r="K6" s="158">
        <f>Rette!L15</f>
        <v>2203687.5</v>
      </c>
      <c r="L6" s="158">
        <f>Rette!P15</f>
        <v>2214090</v>
      </c>
    </row>
    <row r="7" spans="1:12" x14ac:dyDescent="0.2">
      <c r="A7" s="138"/>
      <c r="B7" s="154"/>
      <c r="C7" s="154"/>
      <c r="D7" s="150">
        <v>45</v>
      </c>
      <c r="E7" s="150">
        <v>10</v>
      </c>
      <c r="F7" s="155">
        <v>20</v>
      </c>
      <c r="G7" s="152" t="s">
        <v>154</v>
      </c>
      <c r="H7" s="156">
        <v>704274.25</v>
      </c>
      <c r="I7" s="157">
        <v>712055.67</v>
      </c>
      <c r="J7" s="158">
        <f>Rette!H19</f>
        <v>743505</v>
      </c>
      <c r="K7" s="158">
        <f>Rette!L19</f>
        <v>1085875</v>
      </c>
      <c r="L7" s="158">
        <f>Rette!P19</f>
        <v>1085875</v>
      </c>
    </row>
    <row r="8" spans="1:12" x14ac:dyDescent="0.2">
      <c r="A8" s="138"/>
      <c r="B8" s="154"/>
      <c r="C8" s="154"/>
      <c r="D8" s="150">
        <v>45</v>
      </c>
      <c r="E8" s="150">
        <v>10</v>
      </c>
      <c r="F8" s="155">
        <v>30</v>
      </c>
      <c r="G8" s="152" t="s">
        <v>155</v>
      </c>
      <c r="H8" s="156">
        <v>25062.85</v>
      </c>
      <c r="I8" s="157">
        <v>10363.129999999999</v>
      </c>
      <c r="J8" s="158">
        <f>Rette!H24</f>
        <v>12410</v>
      </c>
      <c r="K8" s="158">
        <f>Rette!L24</f>
        <v>12592.5</v>
      </c>
      <c r="L8" s="158">
        <f>Rette!P24</f>
        <v>12775</v>
      </c>
    </row>
    <row r="9" spans="1:12" x14ac:dyDescent="0.2">
      <c r="A9" s="138"/>
      <c r="B9" s="154"/>
      <c r="C9" s="154"/>
      <c r="D9" s="150">
        <v>45</v>
      </c>
      <c r="E9" s="150">
        <v>10</v>
      </c>
      <c r="F9" s="155">
        <v>40</v>
      </c>
      <c r="G9" s="152" t="s">
        <v>156</v>
      </c>
      <c r="H9" s="156">
        <v>323</v>
      </c>
      <c r="I9" s="157">
        <v>230</v>
      </c>
      <c r="J9" s="158">
        <v>0</v>
      </c>
      <c r="K9" s="158">
        <v>0</v>
      </c>
      <c r="L9" s="158">
        <v>0</v>
      </c>
    </row>
    <row r="10" spans="1:12" x14ac:dyDescent="0.2">
      <c r="A10" s="138"/>
      <c r="B10" s="154"/>
      <c r="C10" s="154"/>
      <c r="D10" s="150">
        <v>45</v>
      </c>
      <c r="E10" s="150">
        <v>10</v>
      </c>
      <c r="F10" s="155">
        <v>50</v>
      </c>
      <c r="G10" s="152" t="s">
        <v>157</v>
      </c>
      <c r="H10" s="159">
        <v>76398.649999999994</v>
      </c>
      <c r="I10" s="157">
        <v>66043.61</v>
      </c>
      <c r="J10" s="158">
        <v>80000</v>
      </c>
      <c r="K10" s="158">
        <f t="shared" ref="K10:L13" si="0">J10*1.01</f>
        <v>80800</v>
      </c>
      <c r="L10" s="158">
        <f t="shared" si="0"/>
        <v>81608</v>
      </c>
    </row>
    <row r="11" spans="1:12" x14ac:dyDescent="0.2">
      <c r="A11" s="138"/>
      <c r="B11" s="154"/>
      <c r="C11" s="154"/>
      <c r="D11" s="150">
        <v>45</v>
      </c>
      <c r="E11" s="150">
        <v>10</v>
      </c>
      <c r="F11" s="155">
        <v>51</v>
      </c>
      <c r="G11" s="152" t="s">
        <v>158</v>
      </c>
      <c r="H11" s="157"/>
      <c r="I11" s="157">
        <v>2157.89</v>
      </c>
      <c r="J11" s="158">
        <v>3000</v>
      </c>
      <c r="K11" s="158">
        <f t="shared" si="0"/>
        <v>3030</v>
      </c>
      <c r="L11" s="158">
        <f t="shared" si="0"/>
        <v>3060.3</v>
      </c>
    </row>
    <row r="12" spans="1:12" x14ac:dyDescent="0.2">
      <c r="A12" s="138"/>
      <c r="B12" s="154"/>
      <c r="C12" s="154"/>
      <c r="D12" s="150">
        <v>45</v>
      </c>
      <c r="E12" s="150">
        <v>10</v>
      </c>
      <c r="F12" s="155">
        <v>55</v>
      </c>
      <c r="G12" s="152" t="s">
        <v>159</v>
      </c>
      <c r="H12" s="157"/>
      <c r="I12" s="157">
        <v>3959.33</v>
      </c>
      <c r="J12" s="158">
        <v>4000</v>
      </c>
      <c r="K12" s="158">
        <f t="shared" si="0"/>
        <v>4040</v>
      </c>
      <c r="L12" s="158">
        <f t="shared" si="0"/>
        <v>4080.4</v>
      </c>
    </row>
    <row r="13" spans="1:12" x14ac:dyDescent="0.2">
      <c r="A13" s="138"/>
      <c r="B13" s="154"/>
      <c r="C13" s="154"/>
      <c r="D13" s="150">
        <v>45</v>
      </c>
      <c r="E13" s="150">
        <v>10</v>
      </c>
      <c r="F13" s="155">
        <v>60</v>
      </c>
      <c r="G13" s="152" t="s">
        <v>160</v>
      </c>
      <c r="H13" s="156">
        <v>13982.32</v>
      </c>
      <c r="I13" s="158"/>
      <c r="J13" s="158">
        <v>12000</v>
      </c>
      <c r="K13" s="158">
        <f t="shared" si="0"/>
        <v>12120</v>
      </c>
      <c r="L13" s="158">
        <f t="shared" si="0"/>
        <v>12241.2</v>
      </c>
    </row>
    <row r="14" spans="1:12" x14ac:dyDescent="0.2">
      <c r="A14" s="138"/>
      <c r="B14" s="154"/>
      <c r="C14" s="154"/>
      <c r="D14" s="150">
        <v>45</v>
      </c>
      <c r="E14" s="150">
        <v>10</v>
      </c>
      <c r="F14" s="155">
        <v>70</v>
      </c>
      <c r="G14" s="152" t="s">
        <v>161</v>
      </c>
      <c r="H14" s="153"/>
      <c r="I14" s="158"/>
      <c r="J14" s="158">
        <v>0</v>
      </c>
      <c r="K14" s="158">
        <v>0</v>
      </c>
      <c r="L14" s="158">
        <v>0</v>
      </c>
    </row>
    <row r="15" spans="1:12" x14ac:dyDescent="0.2">
      <c r="A15" s="138"/>
      <c r="B15" s="154"/>
      <c r="C15" s="154"/>
      <c r="D15" s="150">
        <v>45</v>
      </c>
      <c r="E15" s="150">
        <v>10</v>
      </c>
      <c r="F15" s="155">
        <v>80</v>
      </c>
      <c r="G15" s="152" t="s">
        <v>162</v>
      </c>
      <c r="H15" s="156">
        <v>0.3</v>
      </c>
      <c r="I15" s="158"/>
      <c r="J15" s="158">
        <v>0</v>
      </c>
      <c r="K15" s="158">
        <v>0</v>
      </c>
      <c r="L15" s="158">
        <v>0</v>
      </c>
    </row>
    <row r="16" spans="1:12" x14ac:dyDescent="0.2">
      <c r="A16" s="138"/>
      <c r="B16" s="154"/>
      <c r="C16" s="154"/>
      <c r="D16" s="150">
        <v>45</v>
      </c>
      <c r="E16" s="150">
        <v>10</v>
      </c>
      <c r="F16" s="155">
        <v>81</v>
      </c>
      <c r="G16" s="152" t="s">
        <v>163</v>
      </c>
      <c r="H16" s="153"/>
      <c r="I16" s="158"/>
      <c r="J16" s="158">
        <v>0</v>
      </c>
      <c r="K16" s="158">
        <v>0</v>
      </c>
      <c r="L16" s="158">
        <v>0</v>
      </c>
    </row>
    <row r="17" spans="1:12" x14ac:dyDescent="0.2">
      <c r="A17" s="138"/>
      <c r="B17" s="149">
        <v>2</v>
      </c>
      <c r="C17" s="149"/>
      <c r="D17" s="150">
        <v>45</v>
      </c>
      <c r="E17" s="150">
        <v>30</v>
      </c>
      <c r="F17" s="151"/>
      <c r="G17" s="152" t="s">
        <v>164</v>
      </c>
      <c r="H17" s="153"/>
      <c r="I17" s="158"/>
      <c r="J17" s="158">
        <v>0</v>
      </c>
      <c r="K17" s="158">
        <v>0</v>
      </c>
      <c r="L17" s="158">
        <v>0</v>
      </c>
    </row>
    <row r="18" spans="1:12" x14ac:dyDescent="0.2">
      <c r="A18" s="138"/>
      <c r="B18" s="149">
        <v>3</v>
      </c>
      <c r="C18" s="149"/>
      <c r="D18" s="150">
        <v>45</v>
      </c>
      <c r="E18" s="150">
        <v>40</v>
      </c>
      <c r="F18" s="151"/>
      <c r="G18" s="152" t="s">
        <v>165</v>
      </c>
      <c r="H18" s="153">
        <f>SUM(H19:H20)</f>
        <v>0</v>
      </c>
      <c r="I18" s="158">
        <f>SUM(I19:I20)</f>
        <v>1333.33</v>
      </c>
      <c r="J18" s="158">
        <f>SUM(J19:J20)</f>
        <v>0</v>
      </c>
      <c r="K18" s="158">
        <f>SUM(K19:K20)</f>
        <v>0</v>
      </c>
      <c r="L18" s="158">
        <f>SUM(L19:L20)</f>
        <v>0</v>
      </c>
    </row>
    <row r="19" spans="1:12" x14ac:dyDescent="0.2">
      <c r="A19" s="138"/>
      <c r="B19" s="154"/>
      <c r="C19" s="154"/>
      <c r="D19" s="150">
        <v>45</v>
      </c>
      <c r="E19" s="150">
        <v>40</v>
      </c>
      <c r="F19" s="155">
        <v>10</v>
      </c>
      <c r="G19" s="152" t="s">
        <v>166</v>
      </c>
      <c r="H19" s="157"/>
      <c r="I19" s="157">
        <v>1333.33</v>
      </c>
      <c r="J19" s="158">
        <v>0</v>
      </c>
      <c r="K19" s="158">
        <v>0</v>
      </c>
      <c r="L19" s="158">
        <v>0</v>
      </c>
    </row>
    <row r="20" spans="1:12" x14ac:dyDescent="0.2">
      <c r="A20" s="138"/>
      <c r="B20" s="154"/>
      <c r="C20" s="154"/>
      <c r="D20" s="150">
        <v>45</v>
      </c>
      <c r="E20" s="150">
        <v>40</v>
      </c>
      <c r="F20" s="155">
        <v>20</v>
      </c>
      <c r="G20" s="152" t="s">
        <v>167</v>
      </c>
      <c r="H20" s="153"/>
      <c r="I20" s="158"/>
      <c r="J20" s="158">
        <v>0</v>
      </c>
      <c r="K20" s="158">
        <v>0</v>
      </c>
      <c r="L20" s="158">
        <v>0</v>
      </c>
    </row>
    <row r="21" spans="1:12" x14ac:dyDescent="0.2">
      <c r="A21" s="138"/>
      <c r="B21" s="149">
        <v>4</v>
      </c>
      <c r="C21" s="149"/>
      <c r="D21" s="150">
        <v>45</v>
      </c>
      <c r="E21" s="150">
        <v>50</v>
      </c>
      <c r="F21" s="151"/>
      <c r="G21" s="152" t="s">
        <v>168</v>
      </c>
      <c r="H21" s="153">
        <f>SUM(H22:H26)</f>
        <v>1195.5999999999999</v>
      </c>
      <c r="I21" s="158">
        <f>SUM(I22:I26)</f>
        <v>109.29</v>
      </c>
      <c r="J21" s="158">
        <f>SUM(J22:J26)</f>
        <v>0</v>
      </c>
      <c r="K21" s="158">
        <f>SUM(K22:K26)</f>
        <v>0</v>
      </c>
      <c r="L21" s="158">
        <f>SUM(L22:L26)</f>
        <v>0</v>
      </c>
    </row>
    <row r="22" spans="1:12" x14ac:dyDescent="0.2">
      <c r="A22" s="138"/>
      <c r="B22" s="154"/>
      <c r="C22" s="154"/>
      <c r="D22" s="150">
        <v>45</v>
      </c>
      <c r="E22" s="150">
        <v>50</v>
      </c>
      <c r="F22" s="155">
        <v>10</v>
      </c>
      <c r="G22" s="152" t="s">
        <v>169</v>
      </c>
      <c r="H22" s="153"/>
      <c r="I22" s="158"/>
      <c r="J22" s="158">
        <v>0</v>
      </c>
      <c r="K22" s="158">
        <v>0</v>
      </c>
      <c r="L22" s="158">
        <v>0</v>
      </c>
    </row>
    <row r="23" spans="1:12" x14ac:dyDescent="0.2">
      <c r="A23" s="138"/>
      <c r="B23" s="154"/>
      <c r="C23" s="154"/>
      <c r="D23" s="150">
        <v>45</v>
      </c>
      <c r="E23" s="150">
        <v>50</v>
      </c>
      <c r="F23" s="155">
        <v>20</v>
      </c>
      <c r="G23" s="152" t="s">
        <v>170</v>
      </c>
      <c r="H23" s="153"/>
      <c r="I23" s="158"/>
      <c r="J23" s="158">
        <v>0</v>
      </c>
      <c r="K23" s="158">
        <v>0</v>
      </c>
      <c r="L23" s="158">
        <v>0</v>
      </c>
    </row>
    <row r="24" spans="1:12" x14ac:dyDescent="0.2">
      <c r="A24" s="138"/>
      <c r="B24" s="154"/>
      <c r="C24" s="154"/>
      <c r="D24" s="150">
        <v>45</v>
      </c>
      <c r="E24" s="150">
        <v>50</v>
      </c>
      <c r="F24" s="155">
        <v>30</v>
      </c>
      <c r="G24" s="152" t="s">
        <v>171</v>
      </c>
      <c r="H24" s="153"/>
      <c r="I24" s="158"/>
      <c r="J24" s="158">
        <v>0</v>
      </c>
      <c r="K24" s="158">
        <v>0</v>
      </c>
      <c r="L24" s="158">
        <v>0</v>
      </c>
    </row>
    <row r="25" spans="1:12" x14ac:dyDescent="0.2">
      <c r="A25" s="138"/>
      <c r="B25" s="154"/>
      <c r="C25" s="154"/>
      <c r="D25" s="150">
        <v>45</v>
      </c>
      <c r="E25" s="150">
        <v>50</v>
      </c>
      <c r="F25" s="155">
        <v>40</v>
      </c>
      <c r="G25" s="152" t="s">
        <v>172</v>
      </c>
      <c r="H25" s="156">
        <v>1195.5999999999999</v>
      </c>
      <c r="I25" s="157">
        <v>109.29</v>
      </c>
      <c r="J25" s="158">
        <v>0</v>
      </c>
      <c r="K25" s="158">
        <v>0</v>
      </c>
      <c r="L25" s="158">
        <v>0</v>
      </c>
    </row>
    <row r="26" spans="1:12" x14ac:dyDescent="0.2">
      <c r="A26" s="138"/>
      <c r="B26" s="154"/>
      <c r="C26" s="154"/>
      <c r="D26" s="150">
        <v>45</v>
      </c>
      <c r="E26" s="150">
        <v>50</v>
      </c>
      <c r="F26" s="155">
        <v>41</v>
      </c>
      <c r="G26" s="152" t="s">
        <v>173</v>
      </c>
      <c r="H26" s="153"/>
      <c r="I26" s="158"/>
      <c r="J26" s="158">
        <v>0</v>
      </c>
      <c r="K26" s="158">
        <v>0</v>
      </c>
      <c r="L26" s="158">
        <v>0</v>
      </c>
    </row>
    <row r="27" spans="1:12" x14ac:dyDescent="0.2">
      <c r="A27" s="138"/>
      <c r="B27" s="149">
        <v>5</v>
      </c>
      <c r="C27" s="149"/>
      <c r="D27" s="150">
        <v>45</v>
      </c>
      <c r="E27" s="150">
        <v>60</v>
      </c>
      <c r="F27" s="151"/>
      <c r="G27" s="152" t="s">
        <v>174</v>
      </c>
      <c r="H27" s="153">
        <f>SUM(H28:H45)</f>
        <v>77857.16</v>
      </c>
      <c r="I27" s="158">
        <f>SUM(I28:I45)</f>
        <v>78148.229999999981</v>
      </c>
      <c r="J27" s="158">
        <f>SUM(J28:J45)</f>
        <v>81717.5</v>
      </c>
      <c r="K27" s="158">
        <f>SUM(K28:K45)</f>
        <v>81742.5</v>
      </c>
      <c r="L27" s="158">
        <f>SUM(L28:L45)</f>
        <v>81767.75</v>
      </c>
    </row>
    <row r="28" spans="1:12" x14ac:dyDescent="0.2">
      <c r="A28" s="138"/>
      <c r="B28" s="154"/>
      <c r="C28" s="154"/>
      <c r="D28" s="150">
        <v>45</v>
      </c>
      <c r="E28" s="150">
        <v>60</v>
      </c>
      <c r="F28" s="155">
        <v>10</v>
      </c>
      <c r="G28" s="152" t="s">
        <v>175</v>
      </c>
      <c r="H28" s="156">
        <v>1402.95</v>
      </c>
      <c r="I28" s="157">
        <v>84</v>
      </c>
      <c r="J28" s="158">
        <v>2000</v>
      </c>
      <c r="K28" s="158">
        <f>J28*1.01</f>
        <v>2020</v>
      </c>
      <c r="L28" s="158">
        <f>K28*1.01</f>
        <v>2040.2</v>
      </c>
    </row>
    <row r="29" spans="1:12" x14ac:dyDescent="0.2">
      <c r="A29" s="138"/>
      <c r="B29" s="154"/>
      <c r="C29" s="154"/>
      <c r="D29" s="150">
        <v>45</v>
      </c>
      <c r="E29" s="150">
        <v>60</v>
      </c>
      <c r="F29" s="155">
        <v>20</v>
      </c>
      <c r="G29" s="152" t="s">
        <v>176</v>
      </c>
      <c r="H29" s="156">
        <v>45735.9</v>
      </c>
      <c r="I29" s="157">
        <v>47672.07</v>
      </c>
      <c r="J29" s="158">
        <f>Rette!H30</f>
        <v>49603.5</v>
      </c>
      <c r="K29" s="158">
        <f>Rette!P30</f>
        <v>49603.5</v>
      </c>
      <c r="L29" s="158">
        <f>Rette!L30</f>
        <v>49603.5</v>
      </c>
    </row>
    <row r="30" spans="1:12" x14ac:dyDescent="0.2">
      <c r="A30" s="138"/>
      <c r="B30" s="154"/>
      <c r="C30" s="154"/>
      <c r="D30" s="150">
        <v>45</v>
      </c>
      <c r="E30" s="150">
        <v>60</v>
      </c>
      <c r="F30" s="155">
        <v>30</v>
      </c>
      <c r="G30" s="152" t="s">
        <v>177</v>
      </c>
      <c r="H30" s="153"/>
      <c r="I30" s="158"/>
      <c r="J30" s="158">
        <v>0</v>
      </c>
      <c r="K30" s="158">
        <v>0</v>
      </c>
      <c r="L30" s="158">
        <v>0</v>
      </c>
    </row>
    <row r="31" spans="1:12" x14ac:dyDescent="0.2">
      <c r="A31" s="138"/>
      <c r="B31" s="154"/>
      <c r="C31" s="154"/>
      <c r="D31" s="150">
        <v>45</v>
      </c>
      <c r="E31" s="150">
        <v>60</v>
      </c>
      <c r="F31" s="155">
        <v>40</v>
      </c>
      <c r="G31" s="152" t="s">
        <v>178</v>
      </c>
      <c r="H31" s="156">
        <v>340</v>
      </c>
      <c r="I31" s="157">
        <v>53.33</v>
      </c>
      <c r="J31" s="158">
        <v>500</v>
      </c>
      <c r="K31" s="158">
        <f>J31*1.01</f>
        <v>505</v>
      </c>
      <c r="L31" s="158">
        <f>K31*1.01</f>
        <v>510.05</v>
      </c>
    </row>
    <row r="32" spans="1:12" x14ac:dyDescent="0.2">
      <c r="A32" s="138"/>
      <c r="B32" s="154"/>
      <c r="C32" s="154"/>
      <c r="D32" s="150">
        <v>45</v>
      </c>
      <c r="E32" s="150">
        <v>60</v>
      </c>
      <c r="F32" s="155">
        <v>50</v>
      </c>
      <c r="G32" s="152" t="s">
        <v>179</v>
      </c>
      <c r="H32" s="157"/>
      <c r="I32" s="157">
        <v>400</v>
      </c>
      <c r="J32" s="158">
        <v>0</v>
      </c>
      <c r="K32" s="158">
        <v>0</v>
      </c>
      <c r="L32" s="158">
        <v>0</v>
      </c>
    </row>
    <row r="33" spans="1:12" x14ac:dyDescent="0.2">
      <c r="A33" s="138"/>
      <c r="B33" s="154"/>
      <c r="C33" s="154"/>
      <c r="D33" s="150">
        <v>45</v>
      </c>
      <c r="E33" s="150">
        <v>60</v>
      </c>
      <c r="F33" s="155">
        <v>60</v>
      </c>
      <c r="G33" s="152" t="s">
        <v>180</v>
      </c>
      <c r="H33" s="153"/>
      <c r="I33" s="158"/>
      <c r="J33" s="158">
        <v>0</v>
      </c>
      <c r="K33" s="158">
        <v>0</v>
      </c>
      <c r="L33" s="158">
        <v>0</v>
      </c>
    </row>
    <row r="34" spans="1:12" x14ac:dyDescent="0.2">
      <c r="A34" s="138"/>
      <c r="B34" s="154"/>
      <c r="C34" s="154"/>
      <c r="D34" s="150">
        <v>45</v>
      </c>
      <c r="E34" s="150">
        <v>60</v>
      </c>
      <c r="F34" s="155">
        <v>70</v>
      </c>
      <c r="G34" s="152" t="s">
        <v>181</v>
      </c>
      <c r="H34" s="156">
        <v>28614</v>
      </c>
      <c r="I34" s="157">
        <v>28384</v>
      </c>
      <c r="J34" s="158">
        <v>28614</v>
      </c>
      <c r="K34" s="158">
        <v>28614</v>
      </c>
      <c r="L34" s="158">
        <v>28614</v>
      </c>
    </row>
    <row r="35" spans="1:12" x14ac:dyDescent="0.2">
      <c r="A35" s="138"/>
      <c r="B35" s="154"/>
      <c r="C35" s="154"/>
      <c r="D35" s="150">
        <v>45</v>
      </c>
      <c r="E35" s="150">
        <v>60</v>
      </c>
      <c r="F35" s="155">
        <v>80</v>
      </c>
      <c r="G35" s="152" t="s">
        <v>182</v>
      </c>
      <c r="H35" s="153"/>
      <c r="I35" s="158"/>
      <c r="J35" s="158">
        <v>0</v>
      </c>
      <c r="K35" s="158">
        <v>0</v>
      </c>
      <c r="L35" s="158">
        <v>0</v>
      </c>
    </row>
    <row r="36" spans="1:12" x14ac:dyDescent="0.2">
      <c r="A36" s="138"/>
      <c r="B36" s="154"/>
      <c r="C36" s="154"/>
      <c r="D36" s="150">
        <v>45</v>
      </c>
      <c r="E36" s="150">
        <v>60</v>
      </c>
      <c r="F36" s="155">
        <v>90</v>
      </c>
      <c r="G36" s="152" t="s">
        <v>183</v>
      </c>
      <c r="H36" s="153"/>
      <c r="I36" s="158"/>
      <c r="J36" s="158">
        <v>0</v>
      </c>
      <c r="K36" s="158">
        <v>0</v>
      </c>
      <c r="L36" s="158">
        <v>0</v>
      </c>
    </row>
    <row r="37" spans="1:12" x14ac:dyDescent="0.2">
      <c r="A37" s="138"/>
      <c r="B37" s="154"/>
      <c r="C37" s="154"/>
      <c r="D37" s="150">
        <v>45</v>
      </c>
      <c r="E37" s="150">
        <v>60</v>
      </c>
      <c r="F37" s="155">
        <v>100</v>
      </c>
      <c r="G37" s="152" t="s">
        <v>184</v>
      </c>
      <c r="H37" s="153"/>
      <c r="I37" s="158"/>
      <c r="J37" s="158">
        <v>0</v>
      </c>
      <c r="K37" s="158">
        <v>0</v>
      </c>
      <c r="L37" s="158">
        <v>0</v>
      </c>
    </row>
    <row r="38" spans="1:12" x14ac:dyDescent="0.2">
      <c r="A38" s="138"/>
      <c r="B38" s="154"/>
      <c r="C38" s="154"/>
      <c r="D38" s="150">
        <v>45</v>
      </c>
      <c r="E38" s="150">
        <v>60</v>
      </c>
      <c r="F38" s="155">
        <v>105</v>
      </c>
      <c r="G38" s="152" t="s">
        <v>185</v>
      </c>
      <c r="H38" s="153"/>
      <c r="I38" s="158"/>
      <c r="J38" s="158">
        <v>0</v>
      </c>
      <c r="K38" s="158">
        <v>0</v>
      </c>
      <c r="L38" s="158">
        <v>0</v>
      </c>
    </row>
    <row r="39" spans="1:12" x14ac:dyDescent="0.2">
      <c r="A39" s="138"/>
      <c r="B39" s="154"/>
      <c r="C39" s="154"/>
      <c r="D39" s="150">
        <v>45</v>
      </c>
      <c r="E39" s="150">
        <v>60</v>
      </c>
      <c r="F39" s="155">
        <v>106</v>
      </c>
      <c r="G39" s="152" t="s">
        <v>186</v>
      </c>
      <c r="H39" s="156">
        <v>1050</v>
      </c>
      <c r="I39" s="158"/>
      <c r="J39" s="158">
        <v>1000</v>
      </c>
      <c r="K39" s="158">
        <v>1000</v>
      </c>
      <c r="L39" s="158">
        <v>1000</v>
      </c>
    </row>
    <row r="40" spans="1:12" x14ac:dyDescent="0.2">
      <c r="A40" s="138"/>
      <c r="B40" s="154"/>
      <c r="C40" s="154"/>
      <c r="D40" s="150">
        <v>45</v>
      </c>
      <c r="E40" s="150">
        <v>60</v>
      </c>
      <c r="F40" s="155">
        <v>107</v>
      </c>
      <c r="G40" s="152" t="s">
        <v>184</v>
      </c>
      <c r="H40" s="153"/>
      <c r="I40" s="158"/>
      <c r="J40" s="158">
        <v>0</v>
      </c>
      <c r="K40" s="158">
        <v>0</v>
      </c>
      <c r="L40" s="158">
        <v>0</v>
      </c>
    </row>
    <row r="41" spans="1:12" x14ac:dyDescent="0.2">
      <c r="A41" s="138"/>
      <c r="B41" s="154"/>
      <c r="C41" s="154"/>
      <c r="D41" s="150">
        <v>45</v>
      </c>
      <c r="E41" s="150">
        <v>60</v>
      </c>
      <c r="F41" s="155">
        <v>108</v>
      </c>
      <c r="G41" s="152" t="s">
        <v>187</v>
      </c>
      <c r="H41" s="153"/>
      <c r="I41" s="158"/>
      <c r="J41" s="158">
        <v>0</v>
      </c>
      <c r="K41" s="158">
        <v>0</v>
      </c>
      <c r="L41" s="158">
        <v>0</v>
      </c>
    </row>
    <row r="42" spans="1:12" x14ac:dyDescent="0.2">
      <c r="A42" s="138"/>
      <c r="B42" s="154"/>
      <c r="C42" s="154"/>
      <c r="D42" s="150">
        <v>45</v>
      </c>
      <c r="E42" s="150">
        <v>60</v>
      </c>
      <c r="F42" s="155">
        <v>110</v>
      </c>
      <c r="G42" s="152" t="s">
        <v>188</v>
      </c>
      <c r="H42" s="156">
        <v>7.28</v>
      </c>
      <c r="I42" s="157">
        <v>155.79</v>
      </c>
      <c r="J42" s="158">
        <v>0</v>
      </c>
      <c r="K42" s="158">
        <v>0</v>
      </c>
      <c r="L42" s="158">
        <v>0</v>
      </c>
    </row>
    <row r="43" spans="1:12" x14ac:dyDescent="0.2">
      <c r="A43" s="138"/>
      <c r="B43" s="154"/>
      <c r="C43" s="154"/>
      <c r="D43" s="150">
        <v>45</v>
      </c>
      <c r="E43" s="150">
        <v>60</v>
      </c>
      <c r="F43" s="155">
        <v>120</v>
      </c>
      <c r="G43" s="152" t="s">
        <v>189</v>
      </c>
      <c r="H43" s="156">
        <v>707.03</v>
      </c>
      <c r="I43" s="157">
        <v>1399.04</v>
      </c>
      <c r="J43" s="158">
        <v>0</v>
      </c>
      <c r="K43" s="158">
        <v>0</v>
      </c>
      <c r="L43" s="158">
        <v>0</v>
      </c>
    </row>
    <row r="44" spans="1:12" x14ac:dyDescent="0.2">
      <c r="A44" s="138"/>
      <c r="B44" s="154"/>
      <c r="C44" s="154"/>
      <c r="D44" s="150"/>
      <c r="E44" s="150"/>
      <c r="F44" s="155"/>
      <c r="G44" s="152" t="s">
        <v>190</v>
      </c>
      <c r="H44" s="157"/>
      <c r="I44" s="157"/>
      <c r="J44" s="158"/>
      <c r="K44" s="158"/>
      <c r="L44" s="158"/>
    </row>
    <row r="45" spans="1:12" x14ac:dyDescent="0.2">
      <c r="A45" s="138"/>
      <c r="B45" s="154"/>
      <c r="C45" s="154"/>
      <c r="D45" s="150">
        <v>45</v>
      </c>
      <c r="E45" s="150">
        <v>60</v>
      </c>
      <c r="F45" s="155">
        <v>121</v>
      </c>
      <c r="G45" s="152" t="s">
        <v>191</v>
      </c>
      <c r="H45" s="153"/>
      <c r="I45" s="158"/>
      <c r="J45" s="158">
        <v>0</v>
      </c>
      <c r="K45" s="158">
        <v>0</v>
      </c>
      <c r="L45" s="158">
        <v>0</v>
      </c>
    </row>
    <row r="46" spans="1:12" x14ac:dyDescent="0.2">
      <c r="A46" s="138"/>
      <c r="B46" s="142"/>
      <c r="C46" s="142"/>
      <c r="D46" s="143"/>
      <c r="E46" s="144"/>
      <c r="F46" s="144"/>
      <c r="G46" s="147" t="s">
        <v>192</v>
      </c>
      <c r="H46" s="148">
        <f>SUM(H48:H49)</f>
        <v>66088.42</v>
      </c>
      <c r="I46" s="148">
        <f>SUM(I48:I49)</f>
        <v>66526.11</v>
      </c>
      <c r="J46" s="148" t="e">
        <f>SUM(J47)</f>
        <v>#REF!</v>
      </c>
      <c r="K46" s="148">
        <f>SUM(K47)</f>
        <v>69414</v>
      </c>
      <c r="L46" s="148">
        <f>SUM(L47)</f>
        <v>69414</v>
      </c>
    </row>
    <row r="47" spans="1:12" x14ac:dyDescent="0.2">
      <c r="A47" s="138"/>
      <c r="B47" s="149">
        <v>5</v>
      </c>
      <c r="C47" s="149" t="s">
        <v>193</v>
      </c>
      <c r="D47" s="150">
        <v>48</v>
      </c>
      <c r="E47" s="150">
        <v>10</v>
      </c>
      <c r="F47" s="151"/>
      <c r="G47" s="152" t="s">
        <v>194</v>
      </c>
      <c r="H47" s="158">
        <f>SUM(H48:H50)</f>
        <v>66088.42</v>
      </c>
      <c r="I47" s="158">
        <f>SUM(I48:I50)</f>
        <v>66526.11</v>
      </c>
      <c r="J47" s="158" t="e">
        <f>SUM(J48:J50)</f>
        <v>#REF!</v>
      </c>
      <c r="K47" s="158">
        <f>SUM(K48:K50)</f>
        <v>69414</v>
      </c>
      <c r="L47" s="158">
        <f>SUM(L48:L50)</f>
        <v>69414</v>
      </c>
    </row>
    <row r="48" spans="1:12" x14ac:dyDescent="0.2">
      <c r="A48" s="138"/>
      <c r="B48" s="154"/>
      <c r="C48" s="154"/>
      <c r="D48" s="150">
        <v>48</v>
      </c>
      <c r="E48" s="150">
        <v>10</v>
      </c>
      <c r="F48" s="155">
        <v>10</v>
      </c>
      <c r="G48" s="152" t="s">
        <v>195</v>
      </c>
      <c r="H48" s="158"/>
      <c r="I48" s="158"/>
      <c r="J48" s="158">
        <v>0</v>
      </c>
      <c r="K48" s="158">
        <v>0</v>
      </c>
      <c r="L48" s="158">
        <v>0</v>
      </c>
    </row>
    <row r="49" spans="1:12" x14ac:dyDescent="0.2">
      <c r="A49" s="138"/>
      <c r="B49" s="154"/>
      <c r="C49" s="154"/>
      <c r="D49" s="150">
        <v>48</v>
      </c>
      <c r="E49" s="150">
        <v>10</v>
      </c>
      <c r="F49" s="155">
        <v>20</v>
      </c>
      <c r="G49" s="152" t="s">
        <v>196</v>
      </c>
      <c r="H49" s="156">
        <v>66088.42</v>
      </c>
      <c r="I49" s="157">
        <v>66526.11</v>
      </c>
      <c r="J49" s="158" t="e">
        <f>'All. A4'!#REF!*12</f>
        <v>#REF!</v>
      </c>
      <c r="K49" s="158">
        <v>69414</v>
      </c>
      <c r="L49" s="158">
        <v>69414</v>
      </c>
    </row>
    <row r="50" spans="1:12" x14ac:dyDescent="0.2">
      <c r="A50" s="138"/>
      <c r="B50" s="154"/>
      <c r="C50" s="154"/>
      <c r="D50" s="150">
        <v>48</v>
      </c>
      <c r="E50" s="150">
        <v>10</v>
      </c>
      <c r="F50" s="155">
        <v>30</v>
      </c>
      <c r="G50" s="152" t="s">
        <v>197</v>
      </c>
      <c r="H50" s="158"/>
      <c r="I50" s="158"/>
      <c r="J50" s="158">
        <v>0</v>
      </c>
      <c r="K50" s="158">
        <v>0</v>
      </c>
      <c r="L50" s="158">
        <v>0</v>
      </c>
    </row>
    <row r="51" spans="1:12" x14ac:dyDescent="0.2">
      <c r="A51" s="138" t="s">
        <v>919</v>
      </c>
      <c r="B51" s="160"/>
      <c r="C51" s="160"/>
      <c r="D51" s="161"/>
      <c r="E51" s="162"/>
      <c r="F51" s="162"/>
      <c r="G51" s="163" t="s">
        <v>920</v>
      </c>
      <c r="H51" s="164">
        <f>SUM(H52+H130+H262)</f>
        <v>2567414.63</v>
      </c>
      <c r="I51" s="164">
        <f>SUM(I52+I130+I262)</f>
        <v>2587492.6</v>
      </c>
      <c r="J51" s="165">
        <f>SUM(J52+J130+J262)</f>
        <v>2680713.9125000001</v>
      </c>
      <c r="K51" s="165">
        <f>SUM(K52+K130+K262)</f>
        <v>3450361.16</v>
      </c>
      <c r="L51" s="165">
        <f>SUM(L52+L130+L262)</f>
        <v>3471562.3325000005</v>
      </c>
    </row>
    <row r="52" spans="1:12" x14ac:dyDescent="0.2">
      <c r="A52" s="138"/>
      <c r="B52" s="160"/>
      <c r="C52" s="160"/>
      <c r="D52" s="161"/>
      <c r="E52" s="162"/>
      <c r="F52" s="162"/>
      <c r="G52" s="163" t="s">
        <v>198</v>
      </c>
      <c r="H52" s="164">
        <f>SUM(H53+H71+H123)</f>
        <v>1697892.8199999996</v>
      </c>
      <c r="I52" s="164">
        <f>SUM(I53+I71+I123)</f>
        <v>1746349.0400000003</v>
      </c>
      <c r="J52" s="164">
        <f>SUM(J53+J71+J123)</f>
        <v>1794200</v>
      </c>
      <c r="K52" s="164">
        <f>SUM(K53+K71+K123)</f>
        <v>1864467.25</v>
      </c>
      <c r="L52" s="164">
        <f>SUM(L53+L71+L123)</f>
        <v>1883111.9225000003</v>
      </c>
    </row>
    <row r="53" spans="1:12" x14ac:dyDescent="0.2">
      <c r="A53" s="138"/>
      <c r="B53" s="149">
        <v>6</v>
      </c>
      <c r="C53" s="149"/>
      <c r="D53" s="150">
        <v>52</v>
      </c>
      <c r="E53" s="150">
        <v>10</v>
      </c>
      <c r="F53" s="151"/>
      <c r="G53" s="152" t="s">
        <v>199</v>
      </c>
      <c r="H53" s="158">
        <f>SUM(H54:H70)</f>
        <v>262628.44</v>
      </c>
      <c r="I53" s="158">
        <f>SUM(I54:I70)</f>
        <v>243675.45</v>
      </c>
      <c r="J53" s="158">
        <f>SUM(J54:J70)</f>
        <v>282500</v>
      </c>
      <c r="K53" s="158">
        <f>SUM(K54:K70)</f>
        <v>320555</v>
      </c>
      <c r="L53" s="158">
        <f>SUM(L54:L70)</f>
        <v>323760.55000000005</v>
      </c>
    </row>
    <row r="54" spans="1:12" x14ac:dyDescent="0.2">
      <c r="A54" s="138"/>
      <c r="B54" s="154"/>
      <c r="C54" s="154"/>
      <c r="D54" s="150">
        <v>52</v>
      </c>
      <c r="E54" s="150">
        <v>10</v>
      </c>
      <c r="F54" s="155">
        <v>10</v>
      </c>
      <c r="G54" s="152" t="s">
        <v>200</v>
      </c>
      <c r="H54" s="157">
        <v>179125.21</v>
      </c>
      <c r="I54" s="157">
        <v>154446.45000000001</v>
      </c>
      <c r="J54" s="158">
        <v>190000</v>
      </c>
      <c r="K54" s="158">
        <v>190000</v>
      </c>
      <c r="L54" s="158">
        <f>K54*1.01</f>
        <v>191900</v>
      </c>
    </row>
    <row r="55" spans="1:12" x14ac:dyDescent="0.2">
      <c r="A55" s="138"/>
      <c r="B55" s="154"/>
      <c r="C55" s="154"/>
      <c r="D55" s="150">
        <v>52</v>
      </c>
      <c r="E55" s="150">
        <v>10</v>
      </c>
      <c r="F55" s="155">
        <v>12</v>
      </c>
      <c r="G55" s="152" t="s">
        <v>201</v>
      </c>
      <c r="H55" s="158"/>
      <c r="I55" s="158"/>
      <c r="J55" s="158">
        <v>0</v>
      </c>
      <c r="K55" s="158">
        <v>0</v>
      </c>
      <c r="L55" s="158">
        <f>K55*1.01</f>
        <v>0</v>
      </c>
    </row>
    <row r="56" spans="1:12" x14ac:dyDescent="0.2">
      <c r="A56" s="138"/>
      <c r="B56" s="154"/>
      <c r="C56" s="154"/>
      <c r="D56" s="150">
        <v>52</v>
      </c>
      <c r="E56" s="150">
        <v>10</v>
      </c>
      <c r="F56" s="155">
        <v>20</v>
      </c>
      <c r="G56" s="152" t="s">
        <v>202</v>
      </c>
      <c r="H56" s="157">
        <v>48453.38</v>
      </c>
      <c r="I56" s="157">
        <v>5161.63</v>
      </c>
      <c r="J56" s="158">
        <v>3000</v>
      </c>
      <c r="K56" s="158">
        <v>3000</v>
      </c>
      <c r="L56" s="158">
        <f>K56*1.01</f>
        <v>3030</v>
      </c>
    </row>
    <row r="57" spans="1:12" x14ac:dyDescent="0.2">
      <c r="A57" s="138"/>
      <c r="B57" s="154"/>
      <c r="C57" s="154"/>
      <c r="D57" s="150">
        <v>52</v>
      </c>
      <c r="E57" s="150">
        <v>10</v>
      </c>
      <c r="F57" s="155">
        <v>40</v>
      </c>
      <c r="G57" s="152" t="s">
        <v>203</v>
      </c>
      <c r="H57" s="157"/>
      <c r="I57" s="157">
        <v>36830.559999999998</v>
      </c>
      <c r="J57" s="158">
        <v>38000</v>
      </c>
      <c r="K57" s="158">
        <f>J57*1.01+'[1]Materie prime'!$C$4</f>
        <v>54620</v>
      </c>
      <c r="L57" s="158">
        <f>K57*1.01</f>
        <v>55166.2</v>
      </c>
    </row>
    <row r="58" spans="1:12" x14ac:dyDescent="0.2">
      <c r="A58" s="138"/>
      <c r="B58" s="154"/>
      <c r="C58" s="154"/>
      <c r="D58" s="150">
        <v>52</v>
      </c>
      <c r="E58" s="150">
        <v>10</v>
      </c>
      <c r="F58" s="155">
        <v>60</v>
      </c>
      <c r="G58" s="152" t="s">
        <v>204</v>
      </c>
      <c r="H58" s="158">
        <v>2225.4699999999998</v>
      </c>
      <c r="I58" s="158"/>
      <c r="J58" s="158">
        <v>3000</v>
      </c>
      <c r="K58" s="158">
        <v>3000</v>
      </c>
      <c r="L58" s="158">
        <f t="shared" ref="L58:L69" si="1">K58*1.01</f>
        <v>3030</v>
      </c>
    </row>
    <row r="59" spans="1:12" x14ac:dyDescent="0.2">
      <c r="A59" s="138"/>
      <c r="B59" s="154"/>
      <c r="C59" s="154"/>
      <c r="D59" s="150">
        <v>52</v>
      </c>
      <c r="E59" s="150">
        <v>10</v>
      </c>
      <c r="F59" s="155">
        <v>70</v>
      </c>
      <c r="G59" s="152" t="s">
        <v>205</v>
      </c>
      <c r="H59" s="157">
        <v>16532.32</v>
      </c>
      <c r="I59" s="157">
        <v>24971.97</v>
      </c>
      <c r="J59" s="158">
        <v>25000</v>
      </c>
      <c r="K59" s="158">
        <f>J59*1.01+'[1]Materie prime'!$C$3</f>
        <v>38445</v>
      </c>
      <c r="L59" s="158">
        <f t="shared" si="1"/>
        <v>38829.449999999997</v>
      </c>
    </row>
    <row r="60" spans="1:12" x14ac:dyDescent="0.2">
      <c r="A60" s="138"/>
      <c r="B60" s="154"/>
      <c r="C60" s="154"/>
      <c r="D60" s="150">
        <v>52</v>
      </c>
      <c r="E60" s="150">
        <v>10</v>
      </c>
      <c r="F60" s="155">
        <v>75</v>
      </c>
      <c r="G60" s="152" t="s">
        <v>206</v>
      </c>
      <c r="H60" s="157"/>
      <c r="I60" s="157">
        <v>2237.09</v>
      </c>
      <c r="J60" s="158">
        <v>2500</v>
      </c>
      <c r="K60" s="158">
        <v>2500</v>
      </c>
      <c r="L60" s="158">
        <f t="shared" si="1"/>
        <v>2525</v>
      </c>
    </row>
    <row r="61" spans="1:12" x14ac:dyDescent="0.2">
      <c r="A61" s="138"/>
      <c r="B61" s="154"/>
      <c r="C61" s="154"/>
      <c r="D61" s="150">
        <v>52</v>
      </c>
      <c r="E61" s="150">
        <v>10</v>
      </c>
      <c r="F61" s="155">
        <v>80</v>
      </c>
      <c r="G61" s="152" t="s">
        <v>207</v>
      </c>
      <c r="H61" s="157">
        <v>10898.22</v>
      </c>
      <c r="I61" s="157">
        <v>7960.61</v>
      </c>
      <c r="J61" s="158">
        <v>10000</v>
      </c>
      <c r="K61" s="158">
        <f>J61*1.01+'[1]Materie prime'!$C$5</f>
        <v>16190</v>
      </c>
      <c r="L61" s="158">
        <f t="shared" si="1"/>
        <v>16351.9</v>
      </c>
    </row>
    <row r="62" spans="1:12" x14ac:dyDescent="0.2">
      <c r="A62" s="138"/>
      <c r="B62" s="154"/>
      <c r="C62" s="154"/>
      <c r="D62" s="150">
        <v>52</v>
      </c>
      <c r="E62" s="150">
        <v>10</v>
      </c>
      <c r="F62" s="155">
        <v>100</v>
      </c>
      <c r="G62" s="152" t="s">
        <v>208</v>
      </c>
      <c r="H62" s="157"/>
      <c r="I62" s="157">
        <v>3393.97</v>
      </c>
      <c r="J62" s="158">
        <v>2000</v>
      </c>
      <c r="K62" s="158">
        <v>2000</v>
      </c>
      <c r="L62" s="158">
        <f t="shared" si="1"/>
        <v>2020</v>
      </c>
    </row>
    <row r="63" spans="1:12" x14ac:dyDescent="0.2">
      <c r="A63" s="138"/>
      <c r="B63" s="154"/>
      <c r="C63" s="154"/>
      <c r="D63" s="150">
        <v>52</v>
      </c>
      <c r="E63" s="150">
        <v>10</v>
      </c>
      <c r="F63" s="155">
        <v>115</v>
      </c>
      <c r="G63" s="152" t="s">
        <v>209</v>
      </c>
      <c r="H63" s="158"/>
      <c r="I63" s="158"/>
      <c r="J63" s="158">
        <v>0</v>
      </c>
      <c r="K63" s="158">
        <v>0</v>
      </c>
      <c r="L63" s="158">
        <f t="shared" si="1"/>
        <v>0</v>
      </c>
    </row>
    <row r="64" spans="1:12" x14ac:dyDescent="0.2">
      <c r="A64" s="138"/>
      <c r="B64" s="154"/>
      <c r="C64" s="154"/>
      <c r="D64" s="150">
        <v>52</v>
      </c>
      <c r="E64" s="150">
        <v>10</v>
      </c>
      <c r="F64" s="155">
        <v>130</v>
      </c>
      <c r="G64" s="152" t="s">
        <v>210</v>
      </c>
      <c r="H64" s="157">
        <v>4058.8</v>
      </c>
      <c r="I64" s="157">
        <v>5141.51</v>
      </c>
      <c r="J64" s="158">
        <v>5000</v>
      </c>
      <c r="K64" s="158">
        <v>5100</v>
      </c>
      <c r="L64" s="158">
        <f t="shared" si="1"/>
        <v>5151</v>
      </c>
    </row>
    <row r="65" spans="1:12" x14ac:dyDescent="0.2">
      <c r="A65" s="138"/>
      <c r="B65" s="154"/>
      <c r="C65" s="154"/>
      <c r="D65" s="150">
        <v>52</v>
      </c>
      <c r="E65" s="150">
        <v>10</v>
      </c>
      <c r="F65" s="155">
        <v>140</v>
      </c>
      <c r="G65" s="152" t="s">
        <v>211</v>
      </c>
      <c r="H65" s="157"/>
      <c r="I65" s="157">
        <v>2001.48</v>
      </c>
      <c r="J65" s="158">
        <v>2200</v>
      </c>
      <c r="K65" s="158">
        <v>3200</v>
      </c>
      <c r="L65" s="158">
        <f t="shared" si="1"/>
        <v>3232</v>
      </c>
    </row>
    <row r="66" spans="1:12" x14ac:dyDescent="0.2">
      <c r="A66" s="138"/>
      <c r="B66" s="154"/>
      <c r="C66" s="154"/>
      <c r="D66" s="150">
        <v>52</v>
      </c>
      <c r="E66" s="150">
        <v>10</v>
      </c>
      <c r="F66" s="155">
        <v>150</v>
      </c>
      <c r="G66" s="152" t="s">
        <v>212</v>
      </c>
      <c r="H66" s="157">
        <v>1335.04</v>
      </c>
      <c r="I66" s="157">
        <v>1503.15</v>
      </c>
      <c r="J66" s="158">
        <v>1800</v>
      </c>
      <c r="K66" s="158">
        <v>2500</v>
      </c>
      <c r="L66" s="158">
        <f t="shared" si="1"/>
        <v>2525</v>
      </c>
    </row>
    <row r="67" spans="1:12" x14ac:dyDescent="0.2">
      <c r="A67" s="138"/>
      <c r="B67" s="154"/>
      <c r="C67" s="154"/>
      <c r="D67" s="150">
        <v>52</v>
      </c>
      <c r="E67" s="150">
        <v>10</v>
      </c>
      <c r="F67" s="155">
        <v>160</v>
      </c>
      <c r="G67" s="152" t="s">
        <v>213</v>
      </c>
      <c r="H67" s="158"/>
      <c r="I67" s="158"/>
      <c r="J67" s="158">
        <v>0</v>
      </c>
      <c r="K67" s="158">
        <v>0</v>
      </c>
      <c r="L67" s="158">
        <f t="shared" si="1"/>
        <v>0</v>
      </c>
    </row>
    <row r="68" spans="1:12" x14ac:dyDescent="0.2">
      <c r="A68" s="138"/>
      <c r="B68" s="154"/>
      <c r="C68" s="154"/>
      <c r="D68" s="150">
        <v>52</v>
      </c>
      <c r="E68" s="150">
        <v>10</v>
      </c>
      <c r="F68" s="155">
        <v>170</v>
      </c>
      <c r="G68" s="152" t="s">
        <v>214</v>
      </c>
      <c r="H68" s="158"/>
      <c r="I68" s="158"/>
      <c r="J68" s="158">
        <v>0</v>
      </c>
      <c r="K68" s="158">
        <v>0</v>
      </c>
      <c r="L68" s="158">
        <f t="shared" si="1"/>
        <v>0</v>
      </c>
    </row>
    <row r="69" spans="1:12" x14ac:dyDescent="0.2">
      <c r="A69" s="138"/>
      <c r="B69" s="154"/>
      <c r="C69" s="154"/>
      <c r="D69" s="150">
        <v>52</v>
      </c>
      <c r="E69" s="150">
        <v>10</v>
      </c>
      <c r="F69" s="155">
        <v>180</v>
      </c>
      <c r="G69" s="152" t="s">
        <v>215</v>
      </c>
      <c r="H69" s="157"/>
      <c r="I69" s="157">
        <v>27.03</v>
      </c>
      <c r="J69" s="158">
        <v>0</v>
      </c>
      <c r="K69" s="158">
        <v>0</v>
      </c>
      <c r="L69" s="158">
        <f t="shared" si="1"/>
        <v>0</v>
      </c>
    </row>
    <row r="70" spans="1:12" x14ac:dyDescent="0.2">
      <c r="A70" s="138"/>
      <c r="B70" s="154"/>
      <c r="C70" s="154"/>
      <c r="D70" s="150">
        <v>52</v>
      </c>
      <c r="E70" s="150">
        <v>10</v>
      </c>
      <c r="F70" s="155">
        <v>181</v>
      </c>
      <c r="G70" s="152" t="s">
        <v>216</v>
      </c>
      <c r="H70" s="158"/>
      <c r="I70" s="158"/>
      <c r="J70" s="158"/>
      <c r="K70" s="158"/>
      <c r="L70" s="158"/>
    </row>
    <row r="71" spans="1:12" x14ac:dyDescent="0.2">
      <c r="A71" s="138"/>
      <c r="B71" s="149">
        <v>7</v>
      </c>
      <c r="C71" s="149"/>
      <c r="D71" s="150">
        <v>52</v>
      </c>
      <c r="E71" s="150">
        <v>20</v>
      </c>
      <c r="F71" s="151"/>
      <c r="G71" s="152" t="s">
        <v>217</v>
      </c>
      <c r="H71" s="158">
        <f>SUM(H72:H122)</f>
        <v>1422210.4499999997</v>
      </c>
      <c r="I71" s="158">
        <f>SUM(I72:I122)</f>
        <v>1494828.5100000002</v>
      </c>
      <c r="J71" s="158">
        <f>SUM(J72:J122)</f>
        <v>1492700</v>
      </c>
      <c r="K71" s="158">
        <f>SUM(K72:K122)</f>
        <v>1520053.25</v>
      </c>
      <c r="L71" s="158">
        <f>SUM(L72:L122)</f>
        <v>1535253.7825000002</v>
      </c>
    </row>
    <row r="72" spans="1:12" x14ac:dyDescent="0.2">
      <c r="A72" s="138"/>
      <c r="B72" s="154"/>
      <c r="C72" s="154"/>
      <c r="D72" s="150">
        <v>52</v>
      </c>
      <c r="E72" s="150">
        <v>20</v>
      </c>
      <c r="F72" s="155">
        <v>10</v>
      </c>
      <c r="G72" s="152" t="s">
        <v>218</v>
      </c>
      <c r="H72" s="157">
        <v>1078985.5900000001</v>
      </c>
      <c r="I72" s="157">
        <v>1192182.24</v>
      </c>
      <c r="J72" s="220">
        <v>1100000</v>
      </c>
      <c r="K72" s="153">
        <f>J72*1.01</f>
        <v>1111000</v>
      </c>
      <c r="L72" s="153">
        <f t="shared" ref="L72:L129" si="2">K72*1.01</f>
        <v>1122110</v>
      </c>
    </row>
    <row r="73" spans="1:12" x14ac:dyDescent="0.2">
      <c r="A73" s="138"/>
      <c r="B73" s="154"/>
      <c r="C73" s="154"/>
      <c r="D73" s="150">
        <v>52</v>
      </c>
      <c r="E73" s="150">
        <v>20</v>
      </c>
      <c r="F73" s="155">
        <v>15</v>
      </c>
      <c r="G73" s="152" t="s">
        <v>219</v>
      </c>
      <c r="H73" s="157"/>
      <c r="I73" s="157">
        <v>40009.040000000001</v>
      </c>
      <c r="J73" s="220">
        <v>100000</v>
      </c>
      <c r="K73" s="153">
        <f>+'[1]Servizi e generali'!$C$7</f>
        <v>32784.5</v>
      </c>
      <c r="L73" s="153">
        <f t="shared" si="2"/>
        <v>33112.345000000001</v>
      </c>
    </row>
    <row r="74" spans="1:12" x14ac:dyDescent="0.2">
      <c r="A74" s="138"/>
      <c r="B74" s="154"/>
      <c r="C74" s="154"/>
      <c r="D74" s="150">
        <v>52</v>
      </c>
      <c r="E74" s="150">
        <v>20</v>
      </c>
      <c r="F74" s="155">
        <v>20</v>
      </c>
      <c r="G74" s="152" t="s">
        <v>220</v>
      </c>
      <c r="H74" s="157">
        <v>32843.68</v>
      </c>
      <c r="I74" s="157">
        <v>30802.49</v>
      </c>
      <c r="J74" s="220">
        <v>32000</v>
      </c>
      <c r="K74" s="153">
        <f>J74*1.01+'[1]Servizi e generali'!$C$6</f>
        <v>62008.75</v>
      </c>
      <c r="L74" s="153">
        <f t="shared" si="2"/>
        <v>62628.837500000001</v>
      </c>
    </row>
    <row r="75" spans="1:12" x14ac:dyDescent="0.2">
      <c r="A75" s="138"/>
      <c r="B75" s="154"/>
      <c r="C75" s="154"/>
      <c r="D75" s="150">
        <v>52</v>
      </c>
      <c r="E75" s="150">
        <v>20</v>
      </c>
      <c r="F75" s="155">
        <v>22</v>
      </c>
      <c r="G75" s="152" t="s">
        <v>221</v>
      </c>
      <c r="H75" s="157"/>
      <c r="I75" s="157">
        <v>1395.68</v>
      </c>
      <c r="J75" s="187">
        <v>1500</v>
      </c>
      <c r="K75" s="153">
        <f t="shared" ref="K75:K82" si="3">J75*1.01</f>
        <v>1515</v>
      </c>
      <c r="L75" s="153">
        <f t="shared" si="2"/>
        <v>1530.15</v>
      </c>
    </row>
    <row r="76" spans="1:12" x14ac:dyDescent="0.2">
      <c r="A76" s="138"/>
      <c r="B76" s="154"/>
      <c r="C76" s="154"/>
      <c r="D76" s="150">
        <v>52</v>
      </c>
      <c r="E76" s="150">
        <v>20</v>
      </c>
      <c r="F76" s="155">
        <v>23</v>
      </c>
      <c r="G76" s="152" t="s">
        <v>222</v>
      </c>
      <c r="H76" s="158">
        <v>49553.38</v>
      </c>
      <c r="I76" s="158"/>
      <c r="J76" s="158"/>
      <c r="K76" s="153">
        <f t="shared" si="3"/>
        <v>0</v>
      </c>
      <c r="L76" s="153">
        <f t="shared" si="2"/>
        <v>0</v>
      </c>
    </row>
    <row r="77" spans="1:12" x14ac:dyDescent="0.2">
      <c r="A77" s="138"/>
      <c r="B77" s="154"/>
      <c r="C77" s="154"/>
      <c r="D77" s="150">
        <v>52</v>
      </c>
      <c r="E77" s="150">
        <v>20</v>
      </c>
      <c r="F77" s="155">
        <v>24</v>
      </c>
      <c r="G77" s="152" t="s">
        <v>223</v>
      </c>
      <c r="H77" s="158"/>
      <c r="I77" s="158"/>
      <c r="J77" s="158"/>
      <c r="K77" s="153">
        <f t="shared" si="3"/>
        <v>0</v>
      </c>
      <c r="L77" s="153">
        <f t="shared" si="2"/>
        <v>0</v>
      </c>
    </row>
    <row r="78" spans="1:12" x14ac:dyDescent="0.2">
      <c r="A78" s="138"/>
      <c r="B78" s="154"/>
      <c r="C78" s="154"/>
      <c r="D78" s="150">
        <v>52</v>
      </c>
      <c r="E78" s="150">
        <v>20</v>
      </c>
      <c r="F78" s="155">
        <v>25</v>
      </c>
      <c r="G78" s="152" t="s">
        <v>224</v>
      </c>
      <c r="H78" s="158"/>
      <c r="I78" s="158"/>
      <c r="J78" s="158"/>
      <c r="K78" s="153">
        <f t="shared" si="3"/>
        <v>0</v>
      </c>
      <c r="L78" s="153">
        <f t="shared" si="2"/>
        <v>0</v>
      </c>
    </row>
    <row r="79" spans="1:12" x14ac:dyDescent="0.2">
      <c r="A79" s="138"/>
      <c r="B79" s="154"/>
      <c r="C79" s="154"/>
      <c r="D79" s="150">
        <v>52</v>
      </c>
      <c r="E79" s="150">
        <v>20</v>
      </c>
      <c r="F79" s="155">
        <v>26</v>
      </c>
      <c r="G79" s="152" t="s">
        <v>225</v>
      </c>
      <c r="H79" s="157"/>
      <c r="I79" s="157">
        <v>912.52</v>
      </c>
      <c r="J79" s="187">
        <v>1000</v>
      </c>
      <c r="K79" s="153">
        <f t="shared" si="3"/>
        <v>1010</v>
      </c>
      <c r="L79" s="153">
        <f t="shared" si="2"/>
        <v>1020.1</v>
      </c>
    </row>
    <row r="80" spans="1:12" x14ac:dyDescent="0.2">
      <c r="A80" s="138"/>
      <c r="B80" s="154"/>
      <c r="C80" s="154"/>
      <c r="D80" s="150">
        <v>52</v>
      </c>
      <c r="E80" s="150">
        <v>20</v>
      </c>
      <c r="F80" s="155">
        <v>30</v>
      </c>
      <c r="G80" s="152" t="s">
        <v>226</v>
      </c>
      <c r="H80" s="157">
        <v>23321.93</v>
      </c>
      <c r="I80" s="157">
        <v>27029.69</v>
      </c>
      <c r="J80" s="220">
        <v>27000</v>
      </c>
      <c r="K80" s="153">
        <f t="shared" si="3"/>
        <v>27270</v>
      </c>
      <c r="L80" s="153">
        <f t="shared" si="2"/>
        <v>27542.7</v>
      </c>
    </row>
    <row r="81" spans="1:12" x14ac:dyDescent="0.2">
      <c r="A81" s="138"/>
      <c r="B81" s="154"/>
      <c r="C81" s="154"/>
      <c r="D81" s="150">
        <v>52</v>
      </c>
      <c r="E81" s="150">
        <v>20</v>
      </c>
      <c r="F81" s="155">
        <v>50</v>
      </c>
      <c r="G81" s="152" t="s">
        <v>227</v>
      </c>
      <c r="H81" s="157">
        <v>5958.12</v>
      </c>
      <c r="I81" s="157">
        <v>3223.65</v>
      </c>
      <c r="J81" s="187">
        <v>5000</v>
      </c>
      <c r="K81" s="153">
        <f t="shared" si="3"/>
        <v>5050</v>
      </c>
      <c r="L81" s="153">
        <f t="shared" si="2"/>
        <v>5100.5</v>
      </c>
    </row>
    <row r="82" spans="1:12" x14ac:dyDescent="0.2">
      <c r="A82" s="138"/>
      <c r="B82" s="154"/>
      <c r="C82" s="154"/>
      <c r="D82" s="150">
        <v>52</v>
      </c>
      <c r="E82" s="150">
        <v>20</v>
      </c>
      <c r="F82" s="155">
        <v>90</v>
      </c>
      <c r="G82" s="152" t="s">
        <v>228</v>
      </c>
      <c r="H82" s="157">
        <v>4760</v>
      </c>
      <c r="I82" s="157">
        <v>873.33</v>
      </c>
      <c r="J82" s="187">
        <v>4000</v>
      </c>
      <c r="K82" s="153">
        <f t="shared" si="3"/>
        <v>4040</v>
      </c>
      <c r="L82" s="153">
        <f t="shared" si="2"/>
        <v>4080.4</v>
      </c>
    </row>
    <row r="83" spans="1:12" x14ac:dyDescent="0.2">
      <c r="A83" s="138"/>
      <c r="B83" s="154"/>
      <c r="C83" s="154"/>
      <c r="D83" s="150">
        <v>52</v>
      </c>
      <c r="E83" s="150">
        <v>20</v>
      </c>
      <c r="F83" s="155">
        <v>100</v>
      </c>
      <c r="G83" s="152" t="s">
        <v>229</v>
      </c>
      <c r="H83" s="157">
        <v>37990.18</v>
      </c>
      <c r="I83" s="157">
        <v>29798.09</v>
      </c>
      <c r="J83" s="220">
        <v>31000</v>
      </c>
      <c r="K83" s="153">
        <f>J83*1.01+'[1]Servizi e generali'!$C$4</f>
        <v>46798.899999999994</v>
      </c>
      <c r="L83" s="153">
        <f t="shared" si="2"/>
        <v>47266.888999999996</v>
      </c>
    </row>
    <row r="84" spans="1:12" x14ac:dyDescent="0.2">
      <c r="A84" s="138"/>
      <c r="B84" s="154"/>
      <c r="C84" s="154"/>
      <c r="D84" s="150">
        <v>52</v>
      </c>
      <c r="E84" s="150">
        <v>20</v>
      </c>
      <c r="F84" s="155">
        <v>110</v>
      </c>
      <c r="G84" s="152" t="s">
        <v>230</v>
      </c>
      <c r="H84" s="157">
        <v>20428.810000000001</v>
      </c>
      <c r="I84" s="157">
        <v>14321.77</v>
      </c>
      <c r="J84" s="220">
        <v>22000</v>
      </c>
      <c r="K84" s="153">
        <f>J84*1.01+'[1]Servizi e generali'!$C$5</f>
        <v>38188.994999999995</v>
      </c>
      <c r="L84" s="153">
        <f t="shared" si="2"/>
        <v>38570.884949999992</v>
      </c>
    </row>
    <row r="85" spans="1:12" x14ac:dyDescent="0.2">
      <c r="A85" s="138"/>
      <c r="B85" s="154"/>
      <c r="C85" s="154"/>
      <c r="D85" s="150">
        <v>52</v>
      </c>
      <c r="E85" s="150">
        <v>20</v>
      </c>
      <c r="F85" s="155">
        <v>120</v>
      </c>
      <c r="G85" s="152" t="s">
        <v>231</v>
      </c>
      <c r="H85" s="157">
        <v>5616.16</v>
      </c>
      <c r="I85" s="157">
        <v>4058.07</v>
      </c>
      <c r="J85" s="220">
        <v>5500</v>
      </c>
      <c r="K85" s="153">
        <f>J85*1.01+'[1]Servizi e generali'!$C$3</f>
        <v>12768.605</v>
      </c>
      <c r="L85" s="153">
        <f t="shared" si="2"/>
        <v>12896.29105</v>
      </c>
    </row>
    <row r="86" spans="1:12" x14ac:dyDescent="0.2">
      <c r="A86" s="138"/>
      <c r="B86" s="154"/>
      <c r="C86" s="154"/>
      <c r="D86" s="150">
        <v>52</v>
      </c>
      <c r="E86" s="150">
        <v>20</v>
      </c>
      <c r="F86" s="155">
        <v>130</v>
      </c>
      <c r="G86" s="152" t="s">
        <v>232</v>
      </c>
      <c r="H86" s="157">
        <v>4000.52</v>
      </c>
      <c r="I86" s="157">
        <v>3796.55</v>
      </c>
      <c r="J86" s="220">
        <v>4500</v>
      </c>
      <c r="K86" s="153">
        <f>J86*1.01+'[1]Servizi e generali'!$C$11</f>
        <v>9620</v>
      </c>
      <c r="L86" s="153">
        <f t="shared" si="2"/>
        <v>9716.2000000000007</v>
      </c>
    </row>
    <row r="87" spans="1:12" x14ac:dyDescent="0.2">
      <c r="A87" s="138"/>
      <c r="B87" s="154"/>
      <c r="C87" s="154"/>
      <c r="D87" s="150">
        <v>52</v>
      </c>
      <c r="E87" s="150">
        <v>20</v>
      </c>
      <c r="F87" s="155">
        <v>140</v>
      </c>
      <c r="G87" s="152" t="s">
        <v>233</v>
      </c>
      <c r="H87" s="157">
        <v>29371.82</v>
      </c>
      <c r="I87" s="157">
        <v>17066.27</v>
      </c>
      <c r="J87" s="220">
        <v>20000</v>
      </c>
      <c r="K87" s="153">
        <f>J87*1.01</f>
        <v>20200</v>
      </c>
      <c r="L87" s="153">
        <f t="shared" si="2"/>
        <v>20402</v>
      </c>
    </row>
    <row r="88" spans="1:12" x14ac:dyDescent="0.2">
      <c r="A88" s="138"/>
      <c r="B88" s="154"/>
      <c r="C88" s="154"/>
      <c r="D88" s="150">
        <v>52</v>
      </c>
      <c r="E88" s="150">
        <v>20</v>
      </c>
      <c r="F88" s="155">
        <v>150</v>
      </c>
      <c r="G88" s="152" t="s">
        <v>234</v>
      </c>
      <c r="H88" s="157"/>
      <c r="I88" s="157">
        <v>21553.15</v>
      </c>
      <c r="J88" s="220">
        <v>15000</v>
      </c>
      <c r="K88" s="153">
        <f>J88*1.01</f>
        <v>15150</v>
      </c>
      <c r="L88" s="153">
        <f t="shared" si="2"/>
        <v>15301.5</v>
      </c>
    </row>
    <row r="89" spans="1:12" x14ac:dyDescent="0.2">
      <c r="A89" s="138"/>
      <c r="B89" s="154"/>
      <c r="C89" s="154"/>
      <c r="D89" s="150">
        <v>52</v>
      </c>
      <c r="E89" s="150">
        <v>20</v>
      </c>
      <c r="F89" s="155">
        <v>170</v>
      </c>
      <c r="G89" s="152" t="s">
        <v>235</v>
      </c>
      <c r="H89" s="157">
        <v>25635.17</v>
      </c>
      <c r="I89" s="157">
        <v>1475.09</v>
      </c>
      <c r="J89" s="220">
        <v>15000</v>
      </c>
      <c r="K89" s="153">
        <f>J89*1.01+'[1]Servizi e generali'!$C$9</f>
        <v>17180</v>
      </c>
      <c r="L89" s="153">
        <f t="shared" si="2"/>
        <v>17351.8</v>
      </c>
    </row>
    <row r="90" spans="1:12" x14ac:dyDescent="0.2">
      <c r="A90" s="138"/>
      <c r="B90" s="154"/>
      <c r="C90" s="154"/>
      <c r="D90" s="150">
        <v>52</v>
      </c>
      <c r="E90" s="150">
        <v>20</v>
      </c>
      <c r="F90" s="155">
        <v>180</v>
      </c>
      <c r="G90" s="152" t="s">
        <v>236</v>
      </c>
      <c r="H90" s="157"/>
      <c r="I90" s="157">
        <v>21136.81</v>
      </c>
      <c r="J90" s="220">
        <v>3000</v>
      </c>
      <c r="K90" s="153">
        <f t="shared" ref="K90:K100" si="4">J90*1.01</f>
        <v>3030</v>
      </c>
      <c r="L90" s="153">
        <f t="shared" si="2"/>
        <v>3060.3</v>
      </c>
    </row>
    <row r="91" spans="1:12" x14ac:dyDescent="0.2">
      <c r="A91" s="138"/>
      <c r="B91" s="154"/>
      <c r="C91" s="154"/>
      <c r="D91" s="150">
        <v>52</v>
      </c>
      <c r="E91" s="150">
        <v>20</v>
      </c>
      <c r="F91" s="155">
        <v>185</v>
      </c>
      <c r="G91" s="152" t="s">
        <v>237</v>
      </c>
      <c r="H91" s="157"/>
      <c r="I91" s="157">
        <v>175.95</v>
      </c>
      <c r="J91" s="220">
        <v>4000</v>
      </c>
      <c r="K91" s="153">
        <f t="shared" si="4"/>
        <v>4040</v>
      </c>
      <c r="L91" s="153">
        <f t="shared" si="2"/>
        <v>4080.4</v>
      </c>
    </row>
    <row r="92" spans="1:12" x14ac:dyDescent="0.2">
      <c r="A92" s="138"/>
      <c r="B92" s="154"/>
      <c r="C92" s="154"/>
      <c r="D92" s="150">
        <v>52</v>
      </c>
      <c r="E92" s="150">
        <v>20</v>
      </c>
      <c r="F92" s="155">
        <v>370</v>
      </c>
      <c r="G92" s="152" t="s">
        <v>238</v>
      </c>
      <c r="H92" s="158"/>
      <c r="I92" s="158"/>
      <c r="J92" s="158">
        <v>0</v>
      </c>
      <c r="K92" s="153">
        <f t="shared" si="4"/>
        <v>0</v>
      </c>
      <c r="L92" s="153">
        <f t="shared" si="2"/>
        <v>0</v>
      </c>
    </row>
    <row r="93" spans="1:12" x14ac:dyDescent="0.2">
      <c r="A93" s="138"/>
      <c r="B93" s="154"/>
      <c r="C93" s="154"/>
      <c r="D93" s="150">
        <v>52</v>
      </c>
      <c r="E93" s="150">
        <v>20</v>
      </c>
      <c r="F93" s="155">
        <v>380</v>
      </c>
      <c r="G93" s="152" t="s">
        <v>239</v>
      </c>
      <c r="H93" s="158"/>
      <c r="I93" s="158"/>
      <c r="J93" s="158">
        <v>0</v>
      </c>
      <c r="K93" s="153">
        <f t="shared" si="4"/>
        <v>0</v>
      </c>
      <c r="L93" s="153">
        <f t="shared" si="2"/>
        <v>0</v>
      </c>
    </row>
    <row r="94" spans="1:12" x14ac:dyDescent="0.2">
      <c r="A94" s="138"/>
      <c r="B94" s="154"/>
      <c r="C94" s="154"/>
      <c r="D94" s="150">
        <v>52</v>
      </c>
      <c r="E94" s="150">
        <v>20</v>
      </c>
      <c r="F94" s="155">
        <v>381</v>
      </c>
      <c r="G94" s="152" t="s">
        <v>240</v>
      </c>
      <c r="H94" s="158"/>
      <c r="I94" s="158"/>
      <c r="J94" s="158"/>
      <c r="K94" s="153">
        <f t="shared" si="4"/>
        <v>0</v>
      </c>
      <c r="L94" s="153">
        <f t="shared" si="2"/>
        <v>0</v>
      </c>
    </row>
    <row r="95" spans="1:12" x14ac:dyDescent="0.2">
      <c r="A95" s="138"/>
      <c r="B95" s="154"/>
      <c r="C95" s="154"/>
      <c r="D95" s="150">
        <v>52</v>
      </c>
      <c r="E95" s="150">
        <v>20</v>
      </c>
      <c r="F95" s="155">
        <v>382</v>
      </c>
      <c r="G95" s="152" t="s">
        <v>241</v>
      </c>
      <c r="H95" s="157"/>
      <c r="I95" s="157">
        <v>1093.67</v>
      </c>
      <c r="J95" s="187">
        <v>1100</v>
      </c>
      <c r="K95" s="153">
        <f t="shared" si="4"/>
        <v>1111</v>
      </c>
      <c r="L95" s="153">
        <f t="shared" si="2"/>
        <v>1122.1099999999999</v>
      </c>
    </row>
    <row r="96" spans="1:12" x14ac:dyDescent="0.2">
      <c r="A96" s="138"/>
      <c r="B96" s="154"/>
      <c r="C96" s="154"/>
      <c r="D96" s="150">
        <v>52</v>
      </c>
      <c r="E96" s="150">
        <v>20</v>
      </c>
      <c r="F96" s="155">
        <v>390</v>
      </c>
      <c r="G96" s="152" t="s">
        <v>242</v>
      </c>
      <c r="H96" s="157">
        <v>12788.72</v>
      </c>
      <c r="I96" s="157">
        <v>12866.67</v>
      </c>
      <c r="J96" s="220">
        <v>13600</v>
      </c>
      <c r="K96" s="153">
        <f t="shared" si="4"/>
        <v>13736</v>
      </c>
      <c r="L96" s="153">
        <f t="shared" si="2"/>
        <v>13873.36</v>
      </c>
    </row>
    <row r="97" spans="1:12" x14ac:dyDescent="0.2">
      <c r="A97" s="138"/>
      <c r="B97" s="154"/>
      <c r="C97" s="154"/>
      <c r="D97" s="150">
        <v>52</v>
      </c>
      <c r="E97" s="150">
        <v>20</v>
      </c>
      <c r="F97" s="155">
        <v>400</v>
      </c>
      <c r="G97" s="152" t="s">
        <v>243</v>
      </c>
      <c r="H97" s="157">
        <v>7105.28</v>
      </c>
      <c r="I97" s="157">
        <v>1522.56</v>
      </c>
      <c r="J97" s="187">
        <v>7100</v>
      </c>
      <c r="K97" s="153">
        <f t="shared" si="4"/>
        <v>7171</v>
      </c>
      <c r="L97" s="153">
        <f t="shared" si="2"/>
        <v>7242.71</v>
      </c>
    </row>
    <row r="98" spans="1:12" x14ac:dyDescent="0.2">
      <c r="A98" s="138"/>
      <c r="B98" s="154"/>
      <c r="C98" s="154"/>
      <c r="D98" s="150">
        <v>52</v>
      </c>
      <c r="E98" s="150">
        <v>20</v>
      </c>
      <c r="F98" s="155">
        <v>410</v>
      </c>
      <c r="G98" s="152" t="s">
        <v>244</v>
      </c>
      <c r="H98" s="158"/>
      <c r="I98" s="158"/>
      <c r="J98" s="158">
        <v>0</v>
      </c>
      <c r="K98" s="153">
        <f t="shared" si="4"/>
        <v>0</v>
      </c>
      <c r="L98" s="153">
        <f t="shared" si="2"/>
        <v>0</v>
      </c>
    </row>
    <row r="99" spans="1:12" x14ac:dyDescent="0.2">
      <c r="A99" s="138"/>
      <c r="B99" s="154"/>
      <c r="C99" s="154"/>
      <c r="D99" s="150">
        <v>52</v>
      </c>
      <c r="E99" s="150">
        <v>20</v>
      </c>
      <c r="F99" s="155">
        <v>420</v>
      </c>
      <c r="G99" s="152" t="s">
        <v>245</v>
      </c>
      <c r="H99" s="157"/>
      <c r="I99" s="157">
        <v>400</v>
      </c>
      <c r="J99" s="187">
        <v>2000</v>
      </c>
      <c r="K99" s="153">
        <f t="shared" si="4"/>
        <v>2020</v>
      </c>
      <c r="L99" s="153">
        <f t="shared" si="2"/>
        <v>2040.2</v>
      </c>
    </row>
    <row r="100" spans="1:12" x14ac:dyDescent="0.2">
      <c r="A100" s="138"/>
      <c r="B100" s="154"/>
      <c r="C100" s="154"/>
      <c r="D100" s="150">
        <v>52</v>
      </c>
      <c r="E100" s="150">
        <v>20</v>
      </c>
      <c r="F100" s="155">
        <v>430</v>
      </c>
      <c r="G100" s="152" t="s">
        <v>246</v>
      </c>
      <c r="H100" s="157">
        <v>10122.67</v>
      </c>
      <c r="I100" s="157">
        <v>14008.59</v>
      </c>
      <c r="J100" s="187">
        <v>10000</v>
      </c>
      <c r="K100" s="153">
        <f t="shared" si="4"/>
        <v>10100</v>
      </c>
      <c r="L100" s="153">
        <f t="shared" si="2"/>
        <v>10201</v>
      </c>
    </row>
    <row r="101" spans="1:12" x14ac:dyDescent="0.2">
      <c r="A101" s="138"/>
      <c r="B101" s="154"/>
      <c r="C101" s="154"/>
      <c r="D101" s="150">
        <v>52</v>
      </c>
      <c r="E101" s="150">
        <v>20</v>
      </c>
      <c r="F101" s="155">
        <v>440</v>
      </c>
      <c r="G101" s="152" t="s">
        <v>247</v>
      </c>
      <c r="H101" s="157">
        <v>9292.17</v>
      </c>
      <c r="I101" s="157">
        <v>1097.99</v>
      </c>
      <c r="J101" s="187">
        <v>1500</v>
      </c>
      <c r="K101" s="153">
        <f>J101*1.01+'[1]Servizi e generali'!$C$8</f>
        <v>4052.4999999999995</v>
      </c>
      <c r="L101" s="153">
        <f t="shared" si="2"/>
        <v>4093.0249999999996</v>
      </c>
    </row>
    <row r="102" spans="1:12" x14ac:dyDescent="0.2">
      <c r="A102" s="138"/>
      <c r="B102" s="154"/>
      <c r="C102" s="154"/>
      <c r="D102" s="150">
        <v>52</v>
      </c>
      <c r="E102" s="150">
        <v>20</v>
      </c>
      <c r="F102" s="155">
        <v>445</v>
      </c>
      <c r="G102" s="152" t="s">
        <v>248</v>
      </c>
      <c r="H102" s="157"/>
      <c r="I102" s="157">
        <v>979.71</v>
      </c>
      <c r="J102" s="187">
        <v>2000</v>
      </c>
      <c r="K102" s="153">
        <f>J102*1.01+'[1]Servizi e generali'!$C$12</f>
        <v>4659</v>
      </c>
      <c r="L102" s="153">
        <f t="shared" si="2"/>
        <v>4705.59</v>
      </c>
    </row>
    <row r="103" spans="1:12" x14ac:dyDescent="0.2">
      <c r="A103" s="138"/>
      <c r="B103" s="154"/>
      <c r="C103" s="154"/>
      <c r="D103" s="150">
        <v>52</v>
      </c>
      <c r="E103" s="150">
        <v>20</v>
      </c>
      <c r="F103" s="155">
        <v>450</v>
      </c>
      <c r="G103" s="152" t="s">
        <v>249</v>
      </c>
      <c r="H103" s="158"/>
      <c r="I103" s="158"/>
      <c r="J103" s="158">
        <v>0</v>
      </c>
      <c r="K103" s="153">
        <f t="shared" ref="K103:K122" si="5">J103*1.01</f>
        <v>0</v>
      </c>
      <c r="L103" s="153">
        <f t="shared" si="2"/>
        <v>0</v>
      </c>
    </row>
    <row r="104" spans="1:12" x14ac:dyDescent="0.2">
      <c r="A104" s="138"/>
      <c r="B104" s="154"/>
      <c r="C104" s="154"/>
      <c r="D104" s="150">
        <v>52</v>
      </c>
      <c r="E104" s="150">
        <v>20</v>
      </c>
      <c r="F104" s="155">
        <v>460</v>
      </c>
      <c r="G104" s="152" t="s">
        <v>250</v>
      </c>
      <c r="H104" s="157">
        <v>5314.54</v>
      </c>
      <c r="I104" s="157">
        <v>8182.43</v>
      </c>
      <c r="J104" s="220">
        <v>8200</v>
      </c>
      <c r="K104" s="153">
        <f t="shared" si="5"/>
        <v>8282</v>
      </c>
      <c r="L104" s="153">
        <f t="shared" si="2"/>
        <v>8364.82</v>
      </c>
    </row>
    <row r="105" spans="1:12" x14ac:dyDescent="0.2">
      <c r="A105" s="138"/>
      <c r="B105" s="154"/>
      <c r="C105" s="154"/>
      <c r="D105" s="150">
        <v>52</v>
      </c>
      <c r="E105" s="150">
        <v>20</v>
      </c>
      <c r="F105" s="155">
        <v>465</v>
      </c>
      <c r="G105" s="152" t="s">
        <v>251</v>
      </c>
      <c r="H105" s="157">
        <v>3708.07</v>
      </c>
      <c r="I105" s="157">
        <v>3689.87</v>
      </c>
      <c r="J105" s="220">
        <v>3700</v>
      </c>
      <c r="K105" s="153">
        <f t="shared" si="5"/>
        <v>3737</v>
      </c>
      <c r="L105" s="153">
        <f t="shared" si="2"/>
        <v>3774.37</v>
      </c>
    </row>
    <row r="106" spans="1:12" x14ac:dyDescent="0.2">
      <c r="A106" s="138"/>
      <c r="B106" s="154"/>
      <c r="C106" s="154"/>
      <c r="D106" s="150">
        <v>52</v>
      </c>
      <c r="E106" s="150">
        <v>20</v>
      </c>
      <c r="F106" s="155">
        <v>470</v>
      </c>
      <c r="G106" s="152" t="s">
        <v>252</v>
      </c>
      <c r="H106" s="157">
        <v>922.92</v>
      </c>
      <c r="I106" s="157">
        <v>536.54999999999995</v>
      </c>
      <c r="J106" s="220">
        <v>900</v>
      </c>
      <c r="K106" s="153">
        <f t="shared" si="5"/>
        <v>909</v>
      </c>
      <c r="L106" s="153">
        <f t="shared" si="2"/>
        <v>918.09</v>
      </c>
    </row>
    <row r="107" spans="1:12" x14ac:dyDescent="0.2">
      <c r="A107" s="138"/>
      <c r="B107" s="154"/>
      <c r="C107" s="154"/>
      <c r="D107" s="150">
        <v>52</v>
      </c>
      <c r="E107" s="150">
        <v>20</v>
      </c>
      <c r="F107" s="155">
        <v>490</v>
      </c>
      <c r="G107" s="152" t="s">
        <v>253</v>
      </c>
      <c r="H107" s="158"/>
      <c r="I107" s="158"/>
      <c r="J107" s="158">
        <v>0</v>
      </c>
      <c r="K107" s="153">
        <f t="shared" si="5"/>
        <v>0</v>
      </c>
      <c r="L107" s="153">
        <f t="shared" si="2"/>
        <v>0</v>
      </c>
    </row>
    <row r="108" spans="1:12" x14ac:dyDescent="0.2">
      <c r="A108" s="138"/>
      <c r="B108" s="154"/>
      <c r="C108" s="154"/>
      <c r="D108" s="150">
        <v>52</v>
      </c>
      <c r="E108" s="150">
        <v>20</v>
      </c>
      <c r="F108" s="155">
        <v>500</v>
      </c>
      <c r="G108" s="152" t="s">
        <v>254</v>
      </c>
      <c r="H108" s="157">
        <v>4276.34</v>
      </c>
      <c r="I108" s="157">
        <v>1057.33</v>
      </c>
      <c r="J108" s="220">
        <v>5000</v>
      </c>
      <c r="K108" s="153">
        <f t="shared" si="5"/>
        <v>5050</v>
      </c>
      <c r="L108" s="153">
        <f t="shared" si="2"/>
        <v>5100.5</v>
      </c>
    </row>
    <row r="109" spans="1:12" x14ac:dyDescent="0.2">
      <c r="A109" s="138"/>
      <c r="B109" s="154"/>
      <c r="C109" s="154"/>
      <c r="D109" s="150">
        <v>52</v>
      </c>
      <c r="E109" s="150">
        <v>20</v>
      </c>
      <c r="F109" s="155">
        <v>502</v>
      </c>
      <c r="G109" s="152" t="s">
        <v>255</v>
      </c>
      <c r="H109" s="157">
        <v>5082.16</v>
      </c>
      <c r="I109" s="157">
        <v>5693.33</v>
      </c>
      <c r="J109" s="220">
        <v>8000</v>
      </c>
      <c r="K109" s="153">
        <f t="shared" si="5"/>
        <v>8080</v>
      </c>
      <c r="L109" s="153">
        <f t="shared" si="2"/>
        <v>8160.8</v>
      </c>
    </row>
    <row r="110" spans="1:12" x14ac:dyDescent="0.2">
      <c r="A110" s="138"/>
      <c r="B110" s="154"/>
      <c r="C110" s="154"/>
      <c r="D110" s="150">
        <v>52</v>
      </c>
      <c r="E110" s="150">
        <v>20</v>
      </c>
      <c r="F110" s="155">
        <v>504</v>
      </c>
      <c r="G110" s="152" t="s">
        <v>256</v>
      </c>
      <c r="H110" s="157">
        <v>22145.200000000001</v>
      </c>
      <c r="I110" s="157">
        <v>14064.48</v>
      </c>
      <c r="J110" s="220">
        <v>15000</v>
      </c>
      <c r="K110" s="153">
        <f t="shared" si="5"/>
        <v>15150</v>
      </c>
      <c r="L110" s="153">
        <f t="shared" si="2"/>
        <v>15301.5</v>
      </c>
    </row>
    <row r="111" spans="1:12" x14ac:dyDescent="0.2">
      <c r="A111" s="138"/>
      <c r="B111" s="154"/>
      <c r="C111" s="154"/>
      <c r="D111" s="150">
        <v>52</v>
      </c>
      <c r="E111" s="150">
        <v>20</v>
      </c>
      <c r="F111" s="155">
        <v>510</v>
      </c>
      <c r="G111" s="152" t="s">
        <v>257</v>
      </c>
      <c r="H111" s="157">
        <v>2902</v>
      </c>
      <c r="I111" s="157">
        <v>3000</v>
      </c>
      <c r="J111" s="187">
        <v>3000</v>
      </c>
      <c r="K111" s="153">
        <f t="shared" si="5"/>
        <v>3030</v>
      </c>
      <c r="L111" s="153">
        <f t="shared" si="2"/>
        <v>3060.3</v>
      </c>
    </row>
    <row r="112" spans="1:12" x14ac:dyDescent="0.2">
      <c r="A112" s="138"/>
      <c r="B112" s="154"/>
      <c r="C112" s="154"/>
      <c r="D112" s="150">
        <v>52</v>
      </c>
      <c r="E112" s="150">
        <v>20</v>
      </c>
      <c r="F112" s="155">
        <v>520</v>
      </c>
      <c r="G112" s="152" t="s">
        <v>258</v>
      </c>
      <c r="H112" s="158"/>
      <c r="I112" s="158"/>
      <c r="J112" s="158"/>
      <c r="K112" s="153">
        <f t="shared" si="5"/>
        <v>0</v>
      </c>
      <c r="L112" s="153">
        <f t="shared" si="2"/>
        <v>0</v>
      </c>
    </row>
    <row r="113" spans="1:12" x14ac:dyDescent="0.2">
      <c r="A113" s="138"/>
      <c r="B113" s="154"/>
      <c r="C113" s="154"/>
      <c r="D113" s="150">
        <v>52</v>
      </c>
      <c r="E113" s="150">
        <v>20</v>
      </c>
      <c r="F113" s="155">
        <v>530</v>
      </c>
      <c r="G113" s="152" t="s">
        <v>259</v>
      </c>
      <c r="H113" s="157">
        <v>847.02</v>
      </c>
      <c r="I113" s="157">
        <v>498.73</v>
      </c>
      <c r="J113" s="187">
        <v>600</v>
      </c>
      <c r="K113" s="153">
        <f t="shared" si="5"/>
        <v>606</v>
      </c>
      <c r="L113" s="153">
        <f t="shared" si="2"/>
        <v>612.06000000000006</v>
      </c>
    </row>
    <row r="114" spans="1:12" x14ac:dyDescent="0.2">
      <c r="A114" s="138"/>
      <c r="B114" s="154"/>
      <c r="C114" s="154"/>
      <c r="D114" s="150">
        <v>52</v>
      </c>
      <c r="E114" s="150">
        <v>20</v>
      </c>
      <c r="F114" s="155">
        <v>535</v>
      </c>
      <c r="G114" s="152" t="s">
        <v>260</v>
      </c>
      <c r="H114" s="158"/>
      <c r="I114" s="158"/>
      <c r="J114" s="158"/>
      <c r="K114" s="153">
        <f t="shared" si="5"/>
        <v>0</v>
      </c>
      <c r="L114" s="153">
        <f t="shared" si="2"/>
        <v>0</v>
      </c>
    </row>
    <row r="115" spans="1:12" x14ac:dyDescent="0.2">
      <c r="A115" s="138"/>
      <c r="B115" s="154"/>
      <c r="C115" s="154"/>
      <c r="D115" s="150">
        <v>52</v>
      </c>
      <c r="E115" s="150">
        <v>20</v>
      </c>
      <c r="F115" s="155">
        <v>540</v>
      </c>
      <c r="G115" s="152" t="s">
        <v>261</v>
      </c>
      <c r="H115" s="157"/>
      <c r="I115" s="157">
        <v>455.47</v>
      </c>
      <c r="J115" s="187">
        <v>500</v>
      </c>
      <c r="K115" s="153">
        <f t="shared" si="5"/>
        <v>505</v>
      </c>
      <c r="L115" s="153">
        <f t="shared" si="2"/>
        <v>510.05</v>
      </c>
    </row>
    <row r="116" spans="1:12" x14ac:dyDescent="0.2">
      <c r="A116" s="138"/>
      <c r="B116" s="154"/>
      <c r="C116" s="154"/>
      <c r="D116" s="150">
        <v>52</v>
      </c>
      <c r="E116" s="150">
        <v>20</v>
      </c>
      <c r="F116" s="155">
        <v>550</v>
      </c>
      <c r="G116" s="152" t="s">
        <v>262</v>
      </c>
      <c r="H116" s="157">
        <v>1310.82</v>
      </c>
      <c r="I116" s="157">
        <v>504.29</v>
      </c>
      <c r="J116" s="187">
        <v>2000</v>
      </c>
      <c r="K116" s="153">
        <f t="shared" si="5"/>
        <v>2020</v>
      </c>
      <c r="L116" s="153">
        <f t="shared" si="2"/>
        <v>2040.2</v>
      </c>
    </row>
    <row r="117" spans="1:12" x14ac:dyDescent="0.2">
      <c r="A117" s="138"/>
      <c r="B117" s="154"/>
      <c r="C117" s="154"/>
      <c r="D117" s="150">
        <v>52</v>
      </c>
      <c r="E117" s="150">
        <v>20</v>
      </c>
      <c r="F117" s="155">
        <v>560</v>
      </c>
      <c r="G117" s="152" t="s">
        <v>263</v>
      </c>
      <c r="H117" s="158"/>
      <c r="I117" s="158"/>
      <c r="J117" s="158">
        <v>0</v>
      </c>
      <c r="K117" s="153">
        <f t="shared" si="5"/>
        <v>0</v>
      </c>
      <c r="L117" s="153">
        <f t="shared" si="2"/>
        <v>0</v>
      </c>
    </row>
    <row r="118" spans="1:12" x14ac:dyDescent="0.2">
      <c r="A118" s="138"/>
      <c r="B118" s="154"/>
      <c r="C118" s="154"/>
      <c r="D118" s="150">
        <v>52</v>
      </c>
      <c r="E118" s="150">
        <v>20</v>
      </c>
      <c r="F118" s="155">
        <v>570</v>
      </c>
      <c r="G118" s="152" t="s">
        <v>264</v>
      </c>
      <c r="H118" s="158"/>
      <c r="I118" s="158"/>
      <c r="J118" s="158">
        <v>0</v>
      </c>
      <c r="K118" s="153">
        <f t="shared" si="5"/>
        <v>0</v>
      </c>
      <c r="L118" s="153">
        <f t="shared" si="2"/>
        <v>0</v>
      </c>
    </row>
    <row r="119" spans="1:12" x14ac:dyDescent="0.2">
      <c r="A119" s="138"/>
      <c r="B119" s="154"/>
      <c r="C119" s="154"/>
      <c r="D119" s="150">
        <v>52</v>
      </c>
      <c r="E119" s="150">
        <v>20</v>
      </c>
      <c r="F119" s="155">
        <v>580</v>
      </c>
      <c r="G119" s="152" t="s">
        <v>265</v>
      </c>
      <c r="H119" s="157">
        <v>17927.18</v>
      </c>
      <c r="I119" s="157">
        <v>15366.45</v>
      </c>
      <c r="J119" s="187">
        <v>18000</v>
      </c>
      <c r="K119" s="153">
        <f t="shared" si="5"/>
        <v>18180</v>
      </c>
      <c r="L119" s="153">
        <f t="shared" si="2"/>
        <v>18361.8</v>
      </c>
    </row>
    <row r="120" spans="1:12" x14ac:dyDescent="0.2">
      <c r="A120" s="138"/>
      <c r="B120" s="154"/>
      <c r="C120" s="154"/>
      <c r="D120" s="150">
        <v>52</v>
      </c>
      <c r="E120" s="150">
        <v>20</v>
      </c>
      <c r="F120" s="155">
        <v>581</v>
      </c>
      <c r="G120" s="152" t="s">
        <v>266</v>
      </c>
      <c r="H120" s="158"/>
      <c r="I120" s="158"/>
      <c r="J120" s="158"/>
      <c r="K120" s="153">
        <f t="shared" si="5"/>
        <v>0</v>
      </c>
      <c r="L120" s="153">
        <f t="shared" si="2"/>
        <v>0</v>
      </c>
    </row>
    <row r="121" spans="1:12" x14ac:dyDescent="0.2">
      <c r="A121" s="138"/>
      <c r="B121" s="154"/>
      <c r="C121" s="154"/>
      <c r="D121" s="150"/>
      <c r="E121" s="150"/>
      <c r="F121" s="155"/>
      <c r="G121" s="152" t="s">
        <v>267</v>
      </c>
      <c r="H121" s="158"/>
      <c r="I121" s="158"/>
      <c r="J121" s="158"/>
      <c r="K121" s="153">
        <f t="shared" si="5"/>
        <v>0</v>
      </c>
      <c r="L121" s="153">
        <f t="shared" si="2"/>
        <v>0</v>
      </c>
    </row>
    <row r="122" spans="1:12" x14ac:dyDescent="0.2">
      <c r="A122" s="138"/>
      <c r="B122" s="154"/>
      <c r="C122" s="154"/>
      <c r="D122" s="150">
        <v>52</v>
      </c>
      <c r="E122" s="150">
        <v>20</v>
      </c>
      <c r="F122" s="155">
        <v>590</v>
      </c>
      <c r="G122" s="152" t="s">
        <v>268</v>
      </c>
      <c r="H122" s="158"/>
      <c r="I122" s="158"/>
      <c r="J122" s="158"/>
      <c r="K122" s="153">
        <f t="shared" si="5"/>
        <v>0</v>
      </c>
      <c r="L122" s="153">
        <f t="shared" si="2"/>
        <v>0</v>
      </c>
    </row>
    <row r="123" spans="1:12" x14ac:dyDescent="0.2">
      <c r="A123" s="138"/>
      <c r="B123" s="154"/>
      <c r="C123" s="154"/>
      <c r="D123" s="150"/>
      <c r="E123" s="150"/>
      <c r="F123" s="151"/>
      <c r="G123" s="152" t="s">
        <v>269</v>
      </c>
      <c r="H123" s="158">
        <f>SUM(H124:H129)</f>
        <v>13053.93</v>
      </c>
      <c r="I123" s="158">
        <f>SUM(I124:I129)</f>
        <v>7845.08</v>
      </c>
      <c r="J123" s="158">
        <f>SUM(J124:J129)</f>
        <v>19000</v>
      </c>
      <c r="K123" s="220">
        <f>SUM(K124:K129)</f>
        <v>23859</v>
      </c>
      <c r="L123" s="220">
        <f>SUM(L124:L129)</f>
        <v>24097.59</v>
      </c>
    </row>
    <row r="124" spans="1:12" x14ac:dyDescent="0.2">
      <c r="A124" s="138"/>
      <c r="B124" s="149">
        <v>8</v>
      </c>
      <c r="C124" s="149"/>
      <c r="D124" s="150">
        <v>52</v>
      </c>
      <c r="E124" s="150">
        <v>30</v>
      </c>
      <c r="F124" s="155">
        <v>10</v>
      </c>
      <c r="G124" s="152" t="s">
        <v>270</v>
      </c>
      <c r="H124" s="158"/>
      <c r="I124" s="158"/>
      <c r="J124" s="158">
        <v>0</v>
      </c>
      <c r="K124" s="153">
        <f>J124*1.01</f>
        <v>0</v>
      </c>
      <c r="L124" s="153">
        <f t="shared" si="2"/>
        <v>0</v>
      </c>
    </row>
    <row r="125" spans="1:12" x14ac:dyDescent="0.2">
      <c r="A125" s="138"/>
      <c r="B125" s="154"/>
      <c r="C125" s="154"/>
      <c r="D125" s="150">
        <v>52</v>
      </c>
      <c r="E125" s="150">
        <v>30</v>
      </c>
      <c r="F125" s="155">
        <v>20</v>
      </c>
      <c r="G125" s="152" t="s">
        <v>271</v>
      </c>
      <c r="H125" s="158">
        <v>2755.98</v>
      </c>
      <c r="I125" s="158"/>
      <c r="J125" s="187">
        <v>10500</v>
      </c>
      <c r="K125" s="153">
        <f>J125*1.01+'[1]Servizi e generali'!$C$10</f>
        <v>15274</v>
      </c>
      <c r="L125" s="153">
        <f t="shared" si="2"/>
        <v>15426.74</v>
      </c>
    </row>
    <row r="126" spans="1:12" x14ac:dyDescent="0.2">
      <c r="A126" s="138"/>
      <c r="B126" s="154"/>
      <c r="C126" s="154"/>
      <c r="D126" s="150">
        <v>52</v>
      </c>
      <c r="E126" s="150">
        <v>30</v>
      </c>
      <c r="F126" s="155">
        <v>21</v>
      </c>
      <c r="G126" s="152" t="s">
        <v>272</v>
      </c>
      <c r="H126" s="158"/>
      <c r="I126" s="158"/>
      <c r="J126" s="158"/>
      <c r="K126" s="153">
        <f>J126*1.01</f>
        <v>0</v>
      </c>
      <c r="L126" s="153">
        <f t="shared" si="2"/>
        <v>0</v>
      </c>
    </row>
    <row r="127" spans="1:12" x14ac:dyDescent="0.2">
      <c r="A127" s="138"/>
      <c r="B127" s="154"/>
      <c r="C127" s="154"/>
      <c r="D127" s="150">
        <v>52</v>
      </c>
      <c r="E127" s="150">
        <v>30</v>
      </c>
      <c r="F127" s="155">
        <v>50</v>
      </c>
      <c r="G127" s="152" t="s">
        <v>273</v>
      </c>
      <c r="H127" s="157">
        <v>10297.950000000001</v>
      </c>
      <c r="I127" s="157">
        <v>2810.88</v>
      </c>
      <c r="J127" s="187">
        <v>3000</v>
      </c>
      <c r="K127" s="153">
        <f>J127*1.01</f>
        <v>3030</v>
      </c>
      <c r="L127" s="153">
        <f t="shared" si="2"/>
        <v>3060.3</v>
      </c>
    </row>
    <row r="128" spans="1:12" x14ac:dyDescent="0.2">
      <c r="A128" s="138"/>
      <c r="B128" s="154"/>
      <c r="C128" s="154"/>
      <c r="D128" s="150">
        <v>52</v>
      </c>
      <c r="E128" s="150">
        <v>30</v>
      </c>
      <c r="F128" s="155">
        <v>70</v>
      </c>
      <c r="G128" s="152" t="s">
        <v>274</v>
      </c>
      <c r="H128" s="157"/>
      <c r="I128" s="157">
        <v>4121.97</v>
      </c>
      <c r="J128" s="187">
        <v>4500</v>
      </c>
      <c r="K128" s="153">
        <f>J128*1.01</f>
        <v>4545</v>
      </c>
      <c r="L128" s="153">
        <f t="shared" si="2"/>
        <v>4590.45</v>
      </c>
    </row>
    <row r="129" spans="1:12" x14ac:dyDescent="0.2">
      <c r="A129" s="138"/>
      <c r="B129" s="154"/>
      <c r="C129" s="154"/>
      <c r="D129" s="150">
        <v>52</v>
      </c>
      <c r="E129" s="150">
        <v>30</v>
      </c>
      <c r="F129" s="155">
        <v>80</v>
      </c>
      <c r="G129" s="152" t="s">
        <v>275</v>
      </c>
      <c r="H129" s="157"/>
      <c r="I129" s="157">
        <v>912.23</v>
      </c>
      <c r="J129" s="187">
        <v>1000</v>
      </c>
      <c r="K129" s="153">
        <f>J129*1.01</f>
        <v>1010</v>
      </c>
      <c r="L129" s="153">
        <f t="shared" si="2"/>
        <v>1020.1</v>
      </c>
    </row>
    <row r="130" spans="1:12" x14ac:dyDescent="0.2">
      <c r="A130" s="138"/>
      <c r="B130" s="160">
        <v>9</v>
      </c>
      <c r="C130" s="160"/>
      <c r="D130" s="161"/>
      <c r="E130" s="162"/>
      <c r="F130" s="162"/>
      <c r="G130" s="163" t="s">
        <v>276</v>
      </c>
      <c r="H130" s="164">
        <f>SUM(H131+H140+H144+H148+H153+H158+H163+H166+H170)</f>
        <v>863875.84</v>
      </c>
      <c r="I130" s="164">
        <f>SUM(I131+I140+I144+I148+I153+I158+I163+I166+I170)</f>
        <v>837593.32999999984</v>
      </c>
      <c r="J130" s="164">
        <f>SUM(J131+J140+J144+J148+J153+J158+J163+J166+J170)</f>
        <v>880513.91249999998</v>
      </c>
      <c r="K130" s="164">
        <f>SUM(K131+K140+K144+K148+K153+K158+K163+K166+K170)</f>
        <v>1579893.9100000001</v>
      </c>
      <c r="L130" s="164">
        <f>SUM(L131+L140+L144+L148+L153+L158+L163+L166+L170)</f>
        <v>1582450.4100000001</v>
      </c>
    </row>
    <row r="131" spans="1:12" x14ac:dyDescent="0.2">
      <c r="A131" s="138"/>
      <c r="B131" s="149"/>
      <c r="C131" s="149" t="s">
        <v>277</v>
      </c>
      <c r="D131" s="150">
        <v>55</v>
      </c>
      <c r="E131" s="150">
        <v>10</v>
      </c>
      <c r="F131" s="151"/>
      <c r="G131" s="152" t="s">
        <v>278</v>
      </c>
      <c r="H131" s="158">
        <f>SUM(H132:H139)</f>
        <v>642978.27</v>
      </c>
      <c r="I131" s="158">
        <f>SUM(I132:I139)</f>
        <v>170057.69</v>
      </c>
      <c r="J131" s="158">
        <f>SUM(J132:J139)</f>
        <v>136385.5448</v>
      </c>
      <c r="K131" s="158">
        <f>SUM(K132:K139)</f>
        <v>133060.54</v>
      </c>
      <c r="L131" s="158">
        <f>SUM(L132:L139)</f>
        <v>133060.54</v>
      </c>
    </row>
    <row r="132" spans="1:12" x14ac:dyDescent="0.2">
      <c r="A132" s="138"/>
      <c r="B132" s="154"/>
      <c r="C132" s="154"/>
      <c r="D132" s="150">
        <v>55</v>
      </c>
      <c r="E132" s="150">
        <v>10</v>
      </c>
      <c r="F132" s="155">
        <v>10</v>
      </c>
      <c r="G132" s="152" t="s">
        <v>279</v>
      </c>
      <c r="H132" s="157">
        <v>642978.27</v>
      </c>
      <c r="I132" s="157">
        <v>139024.41</v>
      </c>
      <c r="J132" s="187">
        <v>125000</v>
      </c>
      <c r="K132" s="187">
        <v>125000</v>
      </c>
      <c r="L132" s="187">
        <v>125000</v>
      </c>
    </row>
    <row r="133" spans="1:12" x14ac:dyDescent="0.2">
      <c r="A133" s="138"/>
      <c r="B133" s="154"/>
      <c r="C133" s="154"/>
      <c r="D133" s="150"/>
      <c r="E133" s="150"/>
      <c r="F133" s="155"/>
      <c r="G133" s="152" t="s">
        <v>280</v>
      </c>
      <c r="H133" s="158"/>
      <c r="I133" s="158"/>
      <c r="J133" s="158"/>
      <c r="K133" s="158"/>
      <c r="L133" s="158"/>
    </row>
    <row r="134" spans="1:12" x14ac:dyDescent="0.2">
      <c r="A134" s="138"/>
      <c r="B134" s="154"/>
      <c r="C134" s="154"/>
      <c r="D134" s="150">
        <v>55</v>
      </c>
      <c r="E134" s="150">
        <v>10</v>
      </c>
      <c r="F134" s="155">
        <v>11</v>
      </c>
      <c r="G134" s="152" t="s">
        <v>281</v>
      </c>
      <c r="H134" s="157"/>
      <c r="I134" s="157">
        <v>31033.279999999999</v>
      </c>
      <c r="J134" s="158">
        <f>Produttività!E35</f>
        <v>8060.5448000000015</v>
      </c>
      <c r="K134" s="158">
        <v>8060.54</v>
      </c>
      <c r="L134" s="158">
        <v>8060.54</v>
      </c>
    </row>
    <row r="135" spans="1:12" x14ac:dyDescent="0.2">
      <c r="A135" s="138"/>
      <c r="B135" s="154"/>
      <c r="C135" s="154"/>
      <c r="D135" s="150"/>
      <c r="E135" s="150"/>
      <c r="F135" s="155"/>
      <c r="G135" s="152" t="s">
        <v>282</v>
      </c>
      <c r="H135" s="158"/>
      <c r="I135" s="158"/>
      <c r="J135" s="158">
        <f>'Aumento contratto'!G39</f>
        <v>3325</v>
      </c>
      <c r="K135" s="158">
        <v>0</v>
      </c>
      <c r="L135" s="158">
        <f>'Aumento contratto'!I39</f>
        <v>0</v>
      </c>
    </row>
    <row r="136" spans="1:12" x14ac:dyDescent="0.2">
      <c r="A136" s="138"/>
      <c r="B136" s="154"/>
      <c r="C136" s="154"/>
      <c r="D136" s="150">
        <v>55</v>
      </c>
      <c r="E136" s="150">
        <v>10</v>
      </c>
      <c r="F136" s="155">
        <v>20</v>
      </c>
      <c r="G136" s="152" t="s">
        <v>283</v>
      </c>
      <c r="H136" s="158"/>
      <c r="I136" s="158"/>
      <c r="J136" s="158">
        <v>0</v>
      </c>
      <c r="K136" s="158">
        <v>0</v>
      </c>
      <c r="L136" s="158">
        <v>0</v>
      </c>
    </row>
    <row r="137" spans="1:12" x14ac:dyDescent="0.2">
      <c r="A137" s="138"/>
      <c r="B137" s="154"/>
      <c r="C137" s="154"/>
      <c r="D137" s="150">
        <v>55</v>
      </c>
      <c r="E137" s="150">
        <v>10</v>
      </c>
      <c r="F137" s="155">
        <v>30</v>
      </c>
      <c r="G137" s="152" t="s">
        <v>284</v>
      </c>
      <c r="H137" s="158"/>
      <c r="I137" s="158"/>
      <c r="J137" s="158">
        <v>0</v>
      </c>
      <c r="K137" s="158">
        <v>0</v>
      </c>
      <c r="L137" s="158">
        <v>0</v>
      </c>
    </row>
    <row r="138" spans="1:12" x14ac:dyDescent="0.2">
      <c r="A138" s="138"/>
      <c r="B138" s="154"/>
      <c r="C138" s="154"/>
      <c r="D138" s="150">
        <v>55</v>
      </c>
      <c r="E138" s="150">
        <v>10</v>
      </c>
      <c r="F138" s="155">
        <v>40</v>
      </c>
      <c r="G138" s="152" t="s">
        <v>285</v>
      </c>
      <c r="H138" s="158"/>
      <c r="I138" s="158"/>
      <c r="J138" s="158">
        <v>0</v>
      </c>
      <c r="K138" s="158">
        <v>0</v>
      </c>
      <c r="L138" s="158">
        <v>0</v>
      </c>
    </row>
    <row r="139" spans="1:12" x14ac:dyDescent="0.2">
      <c r="A139" s="138"/>
      <c r="B139" s="154"/>
      <c r="C139" s="154"/>
      <c r="D139" s="150">
        <v>55</v>
      </c>
      <c r="E139" s="150">
        <v>10</v>
      </c>
      <c r="F139" s="155">
        <v>50</v>
      </c>
      <c r="G139" s="152" t="s">
        <v>286</v>
      </c>
      <c r="H139" s="158"/>
      <c r="I139" s="158"/>
      <c r="J139" s="158">
        <v>0</v>
      </c>
      <c r="K139" s="158">
        <v>0</v>
      </c>
      <c r="L139" s="158">
        <v>0</v>
      </c>
    </row>
    <row r="140" spans="1:12" x14ac:dyDescent="0.2">
      <c r="A140" s="138"/>
      <c r="B140" s="149"/>
      <c r="C140" s="149" t="s">
        <v>287</v>
      </c>
      <c r="D140" s="150">
        <v>55</v>
      </c>
      <c r="E140" s="150">
        <v>11</v>
      </c>
      <c r="F140" s="151"/>
      <c r="G140" s="152" t="s">
        <v>288</v>
      </c>
      <c r="H140" s="158">
        <f>SUM(H141:H143)</f>
        <v>0</v>
      </c>
      <c r="I140" s="158">
        <f>SUM(I141:I143)</f>
        <v>342454.27</v>
      </c>
      <c r="J140" s="158">
        <f>SUM(J141:J143)</f>
        <v>373729.11719999998</v>
      </c>
      <c r="K140" s="158">
        <f>SUM(K141:K143)</f>
        <v>900009.12</v>
      </c>
      <c r="L140" s="158">
        <f>SUM(L141:L143)</f>
        <v>900009.12</v>
      </c>
    </row>
    <row r="141" spans="1:12" x14ac:dyDescent="0.2">
      <c r="A141" s="138"/>
      <c r="B141" s="154"/>
      <c r="C141" s="154"/>
      <c r="D141" s="150">
        <v>55</v>
      </c>
      <c r="E141" s="150">
        <v>11</v>
      </c>
      <c r="F141" s="155">
        <v>10</v>
      </c>
      <c r="G141" s="152" t="s">
        <v>289</v>
      </c>
      <c r="H141" s="157"/>
      <c r="I141" s="157">
        <v>342454.27</v>
      </c>
      <c r="J141" s="187">
        <v>345000</v>
      </c>
      <c r="K141" s="187">
        <f>J141+'[1]Costo del personale'!$C$3</f>
        <v>883250</v>
      </c>
      <c r="L141" s="187">
        <v>883250</v>
      </c>
    </row>
    <row r="142" spans="1:12" x14ac:dyDescent="0.2">
      <c r="A142" s="138"/>
      <c r="B142" s="154"/>
      <c r="C142" s="154"/>
      <c r="D142" s="150">
        <v>55</v>
      </c>
      <c r="E142" s="150">
        <v>11</v>
      </c>
      <c r="F142" s="155">
        <v>11</v>
      </c>
      <c r="G142" s="152" t="s">
        <v>290</v>
      </c>
      <c r="H142" s="158"/>
      <c r="I142" s="158"/>
      <c r="J142" s="158">
        <f>Produttività!E36</f>
        <v>16759.117200000001</v>
      </c>
      <c r="K142" s="158">
        <v>16759.12</v>
      </c>
      <c r="L142" s="158">
        <v>16759.12</v>
      </c>
    </row>
    <row r="143" spans="1:12" x14ac:dyDescent="0.2">
      <c r="A143" s="138"/>
      <c r="B143" s="154"/>
      <c r="C143" s="154"/>
      <c r="D143" s="150"/>
      <c r="E143" s="150"/>
      <c r="F143" s="155"/>
      <c r="G143" s="152" t="s">
        <v>291</v>
      </c>
      <c r="H143" s="158"/>
      <c r="I143" s="158"/>
      <c r="J143" s="158">
        <f>'Aumento contratto'!G40</f>
        <v>11970</v>
      </c>
      <c r="K143" s="158">
        <f>'Aumento contratto'!H40</f>
        <v>0</v>
      </c>
      <c r="L143" s="158">
        <f>'Aumento contratto'!I40</f>
        <v>0</v>
      </c>
    </row>
    <row r="144" spans="1:12" x14ac:dyDescent="0.2">
      <c r="A144" s="138"/>
      <c r="B144" s="149"/>
      <c r="C144" s="149" t="s">
        <v>292</v>
      </c>
      <c r="D144" s="150">
        <v>55</v>
      </c>
      <c r="E144" s="150">
        <v>13</v>
      </c>
      <c r="F144" s="151"/>
      <c r="G144" s="152" t="s">
        <v>293</v>
      </c>
      <c r="H144" s="158">
        <f>SUM(H145:H147)</f>
        <v>0</v>
      </c>
      <c r="I144" s="158">
        <f>SUM(I145:I147)</f>
        <v>107301.51</v>
      </c>
      <c r="J144" s="158">
        <f>SUM(J145:J147)</f>
        <v>132199.25049999999</v>
      </c>
      <c r="K144" s="158">
        <f>SUM(K145:K147)</f>
        <v>128874.25</v>
      </c>
      <c r="L144" s="158">
        <f>SUM(L145:L147)</f>
        <v>128874.25</v>
      </c>
    </row>
    <row r="145" spans="1:12" x14ac:dyDescent="0.2">
      <c r="A145" s="138"/>
      <c r="B145" s="154"/>
      <c r="C145" s="154"/>
      <c r="D145" s="150">
        <v>55</v>
      </c>
      <c r="E145" s="150">
        <v>13</v>
      </c>
      <c r="F145" s="155">
        <v>10</v>
      </c>
      <c r="G145" s="152" t="s">
        <v>294</v>
      </c>
      <c r="H145" s="157"/>
      <c r="I145" s="157">
        <v>107301.51</v>
      </c>
      <c r="J145" s="187">
        <v>124000</v>
      </c>
      <c r="K145" s="187">
        <v>124000</v>
      </c>
      <c r="L145" s="187">
        <v>124000</v>
      </c>
    </row>
    <row r="146" spans="1:12" x14ac:dyDescent="0.2">
      <c r="A146" s="138"/>
      <c r="B146" s="154"/>
      <c r="C146" s="154"/>
      <c r="D146" s="150">
        <v>55</v>
      </c>
      <c r="E146" s="150">
        <v>13</v>
      </c>
      <c r="F146" s="155">
        <v>11</v>
      </c>
      <c r="G146" s="152" t="s">
        <v>295</v>
      </c>
      <c r="H146" s="158"/>
      <c r="I146" s="158"/>
      <c r="J146" s="158">
        <f>Produttività!E37</f>
        <v>4874.2505000000001</v>
      </c>
      <c r="K146" s="158">
        <v>4874.25</v>
      </c>
      <c r="L146" s="158">
        <v>4874.25</v>
      </c>
    </row>
    <row r="147" spans="1:12" x14ac:dyDescent="0.2">
      <c r="A147" s="138"/>
      <c r="B147" s="154"/>
      <c r="C147" s="154"/>
      <c r="D147" s="150"/>
      <c r="E147" s="150"/>
      <c r="F147" s="155"/>
      <c r="G147" s="152" t="s">
        <v>296</v>
      </c>
      <c r="H147" s="158"/>
      <c r="I147" s="158"/>
      <c r="J147" s="158">
        <f>'Aumento contratto'!G41</f>
        <v>3325</v>
      </c>
      <c r="K147" s="158">
        <f>'Aumento contratto'!H41</f>
        <v>0</v>
      </c>
      <c r="L147" s="158">
        <f>'Aumento contratto'!I41</f>
        <v>0</v>
      </c>
    </row>
    <row r="148" spans="1:12" x14ac:dyDescent="0.2">
      <c r="A148" s="138"/>
      <c r="B148" s="149"/>
      <c r="C148" s="149" t="s">
        <v>297</v>
      </c>
      <c r="D148" s="150">
        <v>55</v>
      </c>
      <c r="E148" s="150">
        <v>20</v>
      </c>
      <c r="F148" s="151"/>
      <c r="G148" s="152" t="s">
        <v>298</v>
      </c>
      <c r="H148" s="158">
        <f>SUM(H149:H152)</f>
        <v>170909.47</v>
      </c>
      <c r="I148" s="158">
        <f>SUM(I149:I152)</f>
        <v>33668.89</v>
      </c>
      <c r="J148" s="158">
        <f>SUM(J149:J152)</f>
        <v>39200</v>
      </c>
      <c r="K148" s="158">
        <f>SUM(K149:K152)</f>
        <v>39200</v>
      </c>
      <c r="L148" s="158">
        <f>SUM(L149:L152)</f>
        <v>39200</v>
      </c>
    </row>
    <row r="149" spans="1:12" x14ac:dyDescent="0.2">
      <c r="A149" s="138"/>
      <c r="B149" s="154"/>
      <c r="C149" s="154"/>
      <c r="D149" s="150">
        <v>55</v>
      </c>
      <c r="E149" s="150">
        <v>20</v>
      </c>
      <c r="F149" s="155">
        <v>10</v>
      </c>
      <c r="G149" s="152" t="s">
        <v>299</v>
      </c>
      <c r="H149" s="157">
        <v>165549.82</v>
      </c>
      <c r="I149" s="157">
        <v>32576.49</v>
      </c>
      <c r="J149" s="187">
        <v>38000</v>
      </c>
      <c r="K149" s="187">
        <v>38000</v>
      </c>
      <c r="L149" s="187">
        <v>38000</v>
      </c>
    </row>
    <row r="150" spans="1:12" x14ac:dyDescent="0.2">
      <c r="A150" s="138"/>
      <c r="B150" s="154"/>
      <c r="C150" s="154"/>
      <c r="D150" s="150">
        <v>55</v>
      </c>
      <c r="E150" s="150">
        <v>20</v>
      </c>
      <c r="F150" s="155">
        <v>30</v>
      </c>
      <c r="G150" s="152" t="s">
        <v>300</v>
      </c>
      <c r="H150" s="158"/>
      <c r="I150" s="158"/>
      <c r="J150" s="158">
        <v>0</v>
      </c>
      <c r="K150" s="158">
        <v>0</v>
      </c>
      <c r="L150" s="158">
        <v>0</v>
      </c>
    </row>
    <row r="151" spans="1:12" x14ac:dyDescent="0.2">
      <c r="A151" s="138"/>
      <c r="B151" s="154"/>
      <c r="C151" s="154"/>
      <c r="D151" s="150">
        <v>55</v>
      </c>
      <c r="E151" s="150">
        <v>20</v>
      </c>
      <c r="F151" s="155">
        <v>40</v>
      </c>
      <c r="G151" s="152" t="s">
        <v>301</v>
      </c>
      <c r="H151" s="157">
        <v>5359.65</v>
      </c>
      <c r="I151" s="157">
        <v>1092.4000000000001</v>
      </c>
      <c r="J151" s="187">
        <v>1200</v>
      </c>
      <c r="K151" s="187">
        <v>1200</v>
      </c>
      <c r="L151" s="187">
        <v>1200</v>
      </c>
    </row>
    <row r="152" spans="1:12" x14ac:dyDescent="0.2">
      <c r="A152" s="138"/>
      <c r="B152" s="154"/>
      <c r="C152" s="154"/>
      <c r="D152" s="150">
        <v>55</v>
      </c>
      <c r="E152" s="150">
        <v>20</v>
      </c>
      <c r="F152" s="155">
        <v>50</v>
      </c>
      <c r="G152" s="152" t="s">
        <v>302</v>
      </c>
      <c r="H152" s="158"/>
      <c r="I152" s="158"/>
      <c r="J152" s="158">
        <v>0</v>
      </c>
      <c r="K152" s="158">
        <v>0</v>
      </c>
      <c r="L152" s="158">
        <v>0</v>
      </c>
    </row>
    <row r="153" spans="1:12" x14ac:dyDescent="0.2">
      <c r="A153" s="138"/>
      <c r="B153" s="149"/>
      <c r="C153" s="149" t="s">
        <v>303</v>
      </c>
      <c r="D153" s="150">
        <v>55</v>
      </c>
      <c r="E153" s="150">
        <v>21</v>
      </c>
      <c r="F153" s="151"/>
      <c r="G153" s="152" t="s">
        <v>304</v>
      </c>
      <c r="H153" s="158">
        <f>SUM(H154:H157)</f>
        <v>0</v>
      </c>
      <c r="I153" s="158">
        <f>SUM(I154:I157)</f>
        <v>102639.07</v>
      </c>
      <c r="J153" s="158">
        <f>SUM(J154:J157)</f>
        <v>104500</v>
      </c>
      <c r="K153" s="158">
        <f>SUM(K154:K157)</f>
        <v>255650</v>
      </c>
      <c r="L153" s="158">
        <f>SUM(L154:L157)</f>
        <v>258206.5</v>
      </c>
    </row>
    <row r="154" spans="1:12" x14ac:dyDescent="0.2">
      <c r="A154" s="138"/>
      <c r="B154" s="154"/>
      <c r="C154" s="154"/>
      <c r="D154" s="150">
        <v>55</v>
      </c>
      <c r="E154" s="150">
        <v>21</v>
      </c>
      <c r="F154" s="155">
        <v>10</v>
      </c>
      <c r="G154" s="152" t="s">
        <v>299</v>
      </c>
      <c r="H154" s="157"/>
      <c r="I154" s="157">
        <v>97248.92</v>
      </c>
      <c r="J154" s="187">
        <v>89000</v>
      </c>
      <c r="K154" s="187">
        <f>J154+'[1]Costo del personale'!$C$4</f>
        <v>233000</v>
      </c>
      <c r="L154" s="187">
        <f>K154*1.01</f>
        <v>235330</v>
      </c>
    </row>
    <row r="155" spans="1:12" x14ac:dyDescent="0.2">
      <c r="A155" s="138"/>
      <c r="B155" s="154"/>
      <c r="C155" s="154"/>
      <c r="D155" s="150">
        <v>55</v>
      </c>
      <c r="E155" s="150">
        <v>21</v>
      </c>
      <c r="F155" s="155">
        <v>30</v>
      </c>
      <c r="G155" s="152" t="s">
        <v>300</v>
      </c>
      <c r="H155" s="157"/>
      <c r="I155" s="157">
        <v>501.44</v>
      </c>
      <c r="J155" s="187">
        <v>10000</v>
      </c>
      <c r="K155" s="187">
        <v>10000</v>
      </c>
      <c r="L155" s="187">
        <f>K155*1.01</f>
        <v>10100</v>
      </c>
    </row>
    <row r="156" spans="1:12" x14ac:dyDescent="0.2">
      <c r="A156" s="138"/>
      <c r="B156" s="154"/>
      <c r="C156" s="154"/>
      <c r="D156" s="150">
        <v>55</v>
      </c>
      <c r="E156" s="150">
        <v>21</v>
      </c>
      <c r="F156" s="155">
        <v>40</v>
      </c>
      <c r="G156" s="152" t="s">
        <v>305</v>
      </c>
      <c r="H156" s="157"/>
      <c r="I156" s="157">
        <v>4888.71</v>
      </c>
      <c r="J156" s="187">
        <v>5500</v>
      </c>
      <c r="K156" s="187">
        <v>5500</v>
      </c>
      <c r="L156" s="187">
        <f>K156*1.01</f>
        <v>5555</v>
      </c>
    </row>
    <row r="157" spans="1:12" x14ac:dyDescent="0.2">
      <c r="A157" s="138"/>
      <c r="B157" s="154"/>
      <c r="C157" s="154"/>
      <c r="D157" s="150">
        <v>55</v>
      </c>
      <c r="E157" s="150">
        <v>21</v>
      </c>
      <c r="F157" s="155">
        <v>50</v>
      </c>
      <c r="G157" s="152" t="s">
        <v>306</v>
      </c>
      <c r="H157" s="158"/>
      <c r="I157" s="158"/>
      <c r="J157" s="158">
        <v>0</v>
      </c>
      <c r="K157" s="158">
        <f>'[1]Costo del personale'!$C$6</f>
        <v>7150</v>
      </c>
      <c r="L157" s="187">
        <f>K157*1.01</f>
        <v>7221.5</v>
      </c>
    </row>
    <row r="158" spans="1:12" x14ac:dyDescent="0.2">
      <c r="A158" s="138"/>
      <c r="B158" s="149"/>
      <c r="C158" s="149" t="s">
        <v>307</v>
      </c>
      <c r="D158" s="150">
        <v>55</v>
      </c>
      <c r="E158" s="150">
        <v>22</v>
      </c>
      <c r="F158" s="151"/>
      <c r="G158" s="152" t="s">
        <v>308</v>
      </c>
      <c r="H158" s="158">
        <f>SUM(H159:H162)</f>
        <v>0</v>
      </c>
      <c r="I158" s="158">
        <f>SUM(I159:I162)</f>
        <v>30537.96</v>
      </c>
      <c r="J158" s="158">
        <f>SUM(J159:J162)</f>
        <v>32500</v>
      </c>
      <c r="K158" s="158">
        <f>SUM(K159:K162)</f>
        <v>32500</v>
      </c>
      <c r="L158" s="158">
        <f>SUM(L159:L162)</f>
        <v>32500</v>
      </c>
    </row>
    <row r="159" spans="1:12" x14ac:dyDescent="0.2">
      <c r="A159" s="138"/>
      <c r="B159" s="154"/>
      <c r="C159" s="154"/>
      <c r="D159" s="150">
        <v>55</v>
      </c>
      <c r="E159" s="150">
        <v>22</v>
      </c>
      <c r="F159" s="155">
        <v>10</v>
      </c>
      <c r="G159" s="152" t="s">
        <v>299</v>
      </c>
      <c r="H159" s="157"/>
      <c r="I159" s="157">
        <v>28802.91</v>
      </c>
      <c r="J159" s="187">
        <v>29000</v>
      </c>
      <c r="K159" s="187">
        <v>29000</v>
      </c>
      <c r="L159" s="187">
        <v>29000</v>
      </c>
    </row>
    <row r="160" spans="1:12" x14ac:dyDescent="0.2">
      <c r="A160" s="138"/>
      <c r="B160" s="154"/>
      <c r="C160" s="154"/>
      <c r="D160" s="150">
        <v>55</v>
      </c>
      <c r="E160" s="150">
        <v>22</v>
      </c>
      <c r="F160" s="155">
        <v>30</v>
      </c>
      <c r="G160" s="152" t="s">
        <v>300</v>
      </c>
      <c r="H160" s="158"/>
      <c r="I160" s="158"/>
      <c r="J160" s="187">
        <v>1000</v>
      </c>
      <c r="K160" s="187">
        <v>1000</v>
      </c>
      <c r="L160" s="187">
        <v>1000</v>
      </c>
    </row>
    <row r="161" spans="1:12" x14ac:dyDescent="0.2">
      <c r="A161" s="138"/>
      <c r="B161" s="154"/>
      <c r="C161" s="154"/>
      <c r="D161" s="150">
        <v>55</v>
      </c>
      <c r="E161" s="150">
        <v>22</v>
      </c>
      <c r="F161" s="155">
        <v>40</v>
      </c>
      <c r="G161" s="152" t="s">
        <v>309</v>
      </c>
      <c r="H161" s="157"/>
      <c r="I161" s="157">
        <v>1735.05</v>
      </c>
      <c r="J161" s="187">
        <v>2500</v>
      </c>
      <c r="K161" s="187">
        <v>2500</v>
      </c>
      <c r="L161" s="187">
        <v>2500</v>
      </c>
    </row>
    <row r="162" spans="1:12" x14ac:dyDescent="0.2">
      <c r="A162" s="138"/>
      <c r="B162" s="154"/>
      <c r="C162" s="154"/>
      <c r="D162" s="150">
        <v>55</v>
      </c>
      <c r="E162" s="150">
        <v>22</v>
      </c>
      <c r="F162" s="155">
        <v>50</v>
      </c>
      <c r="G162" s="152" t="s">
        <v>306</v>
      </c>
      <c r="H162" s="158"/>
      <c r="I162" s="158"/>
      <c r="J162" s="158">
        <v>0</v>
      </c>
      <c r="K162" s="158">
        <v>0</v>
      </c>
      <c r="L162" s="158">
        <v>0</v>
      </c>
    </row>
    <row r="163" spans="1:12" x14ac:dyDescent="0.2">
      <c r="A163" s="138"/>
      <c r="B163" s="149"/>
      <c r="C163" s="149" t="s">
        <v>930</v>
      </c>
      <c r="D163" s="150">
        <v>55</v>
      </c>
      <c r="E163" s="150">
        <v>30</v>
      </c>
      <c r="F163" s="151"/>
      <c r="G163" s="152" t="s">
        <v>310</v>
      </c>
      <c r="H163" s="158">
        <f>SUM(H164:H165)</f>
        <v>0</v>
      </c>
      <c r="I163" s="158">
        <f>SUM(I164:I165)</f>
        <v>0</v>
      </c>
      <c r="J163" s="158">
        <f>SUM(J164:J165)</f>
        <v>0</v>
      </c>
      <c r="K163" s="158">
        <f>SUM(K164:K165)</f>
        <v>28600</v>
      </c>
      <c r="L163" s="158">
        <f>SUM(L164:L165)</f>
        <v>28600</v>
      </c>
    </row>
    <row r="164" spans="1:12" x14ac:dyDescent="0.2">
      <c r="A164" s="138"/>
      <c r="B164" s="154"/>
      <c r="C164" s="154"/>
      <c r="D164" s="150">
        <v>55</v>
      </c>
      <c r="E164" s="150">
        <v>30</v>
      </c>
      <c r="F164" s="155">
        <v>10</v>
      </c>
      <c r="G164" s="152" t="s">
        <v>311</v>
      </c>
      <c r="H164" s="158"/>
      <c r="I164" s="158"/>
      <c r="J164" s="158">
        <v>0</v>
      </c>
      <c r="K164" s="158">
        <v>0</v>
      </c>
      <c r="L164" s="158">
        <v>0</v>
      </c>
    </row>
    <row r="165" spans="1:12" x14ac:dyDescent="0.2">
      <c r="A165" s="138"/>
      <c r="B165" s="154"/>
      <c r="C165" s="154"/>
      <c r="D165" s="150">
        <v>55</v>
      </c>
      <c r="E165" s="150">
        <v>30</v>
      </c>
      <c r="F165" s="155">
        <v>20</v>
      </c>
      <c r="G165" s="152" t="s">
        <v>312</v>
      </c>
      <c r="H165" s="158"/>
      <c r="I165" s="158"/>
      <c r="J165" s="158">
        <v>0</v>
      </c>
      <c r="K165" s="158">
        <f>'[1]Costo del personale'!$C$5</f>
        <v>28600</v>
      </c>
      <c r="L165" s="158">
        <v>28600</v>
      </c>
    </row>
    <row r="166" spans="1:12" x14ac:dyDescent="0.2">
      <c r="A166" s="138"/>
      <c r="B166" s="149"/>
      <c r="C166" s="149" t="s">
        <v>931</v>
      </c>
      <c r="D166" s="150">
        <v>55</v>
      </c>
      <c r="E166" s="150">
        <v>40</v>
      </c>
      <c r="F166" s="151"/>
      <c r="G166" s="152" t="s">
        <v>313</v>
      </c>
      <c r="H166" s="158">
        <f>SUM(H167:H169)</f>
        <v>49988.1</v>
      </c>
      <c r="I166" s="158">
        <f>SUM(I167:I169)</f>
        <v>50933.939999999995</v>
      </c>
      <c r="J166" s="158">
        <f>SUM(J167:J169)</f>
        <v>62000</v>
      </c>
      <c r="K166" s="158">
        <f>SUM(K167:K169)</f>
        <v>62000</v>
      </c>
      <c r="L166" s="158">
        <f>SUM(L167:L169)</f>
        <v>62000</v>
      </c>
    </row>
    <row r="167" spans="1:12" x14ac:dyDescent="0.2">
      <c r="A167" s="138"/>
      <c r="B167" s="154"/>
      <c r="C167" s="154"/>
      <c r="D167" s="150">
        <v>55</v>
      </c>
      <c r="E167" s="150">
        <v>40</v>
      </c>
      <c r="F167" s="155">
        <v>10</v>
      </c>
      <c r="G167" s="152" t="s">
        <v>314</v>
      </c>
      <c r="H167" s="157">
        <v>49988.1</v>
      </c>
      <c r="I167" s="157">
        <v>10593.05</v>
      </c>
      <c r="J167" s="187">
        <v>12500</v>
      </c>
      <c r="K167" s="187">
        <v>12500</v>
      </c>
      <c r="L167" s="187">
        <v>12500</v>
      </c>
    </row>
    <row r="168" spans="1:12" x14ac:dyDescent="0.2">
      <c r="A168" s="138"/>
      <c r="B168" s="154"/>
      <c r="C168" s="154"/>
      <c r="D168" s="150">
        <v>55</v>
      </c>
      <c r="E168" s="150">
        <v>40</v>
      </c>
      <c r="F168" s="155">
        <v>11</v>
      </c>
      <c r="G168" s="152" t="s">
        <v>315</v>
      </c>
      <c r="H168" s="157"/>
      <c r="I168" s="157">
        <v>30486.93</v>
      </c>
      <c r="J168" s="187">
        <v>37500</v>
      </c>
      <c r="K168" s="187">
        <v>37500</v>
      </c>
      <c r="L168" s="187">
        <v>37500</v>
      </c>
    </row>
    <row r="169" spans="1:12" x14ac:dyDescent="0.2">
      <c r="A169" s="138"/>
      <c r="B169" s="154"/>
      <c r="C169" s="154"/>
      <c r="D169" s="150">
        <v>55</v>
      </c>
      <c r="E169" s="150">
        <v>40</v>
      </c>
      <c r="F169" s="155">
        <v>12</v>
      </c>
      <c r="G169" s="152" t="s">
        <v>316</v>
      </c>
      <c r="H169" s="157"/>
      <c r="I169" s="157">
        <v>9853.9599999999991</v>
      </c>
      <c r="J169" s="187">
        <v>12000</v>
      </c>
      <c r="K169" s="187">
        <v>12000</v>
      </c>
      <c r="L169" s="187">
        <v>12000</v>
      </c>
    </row>
    <row r="170" spans="1:12" x14ac:dyDescent="0.2">
      <c r="A170" s="138"/>
      <c r="B170" s="149"/>
      <c r="C170" s="149" t="s">
        <v>932</v>
      </c>
      <c r="D170" s="150">
        <v>55</v>
      </c>
      <c r="E170" s="150">
        <v>50</v>
      </c>
      <c r="F170" s="151"/>
      <c r="G170" s="152" t="s">
        <v>317</v>
      </c>
      <c r="H170" s="158">
        <f>SUM(H171:H172)</f>
        <v>0</v>
      </c>
      <c r="I170" s="158">
        <f>SUM(I171:I172)</f>
        <v>0</v>
      </c>
      <c r="J170" s="158">
        <f>SUM(J171:J172)</f>
        <v>0</v>
      </c>
      <c r="K170" s="158">
        <f>SUM(K171:K172)</f>
        <v>0</v>
      </c>
      <c r="L170" s="158">
        <f>SUM(L171:L172)</f>
        <v>0</v>
      </c>
    </row>
    <row r="171" spans="1:12" x14ac:dyDescent="0.2">
      <c r="A171" s="138"/>
      <c r="B171" s="154"/>
      <c r="C171" s="154"/>
      <c r="D171" s="150">
        <v>55</v>
      </c>
      <c r="E171" s="150">
        <v>50</v>
      </c>
      <c r="F171" s="155">
        <v>10</v>
      </c>
      <c r="G171" s="152" t="s">
        <v>318</v>
      </c>
      <c r="H171" s="158"/>
      <c r="I171" s="158"/>
      <c r="J171" s="158">
        <v>0</v>
      </c>
      <c r="K171" s="158">
        <v>0</v>
      </c>
      <c r="L171" s="158">
        <v>0</v>
      </c>
    </row>
    <row r="172" spans="1:12" x14ac:dyDescent="0.2">
      <c r="A172" s="138"/>
      <c r="B172" s="154"/>
      <c r="C172" s="154"/>
      <c r="D172" s="150">
        <v>55</v>
      </c>
      <c r="E172" s="150">
        <v>50</v>
      </c>
      <c r="F172" s="155">
        <v>20</v>
      </c>
      <c r="G172" s="152" t="s">
        <v>319</v>
      </c>
      <c r="H172" s="158"/>
      <c r="I172" s="158"/>
      <c r="J172" s="158">
        <v>0</v>
      </c>
      <c r="K172" s="158">
        <v>0</v>
      </c>
      <c r="L172" s="158">
        <v>0</v>
      </c>
    </row>
    <row r="173" spans="1:12" x14ac:dyDescent="0.2">
      <c r="A173" s="138"/>
      <c r="B173" s="160">
        <v>10</v>
      </c>
      <c r="C173" s="160"/>
      <c r="D173" s="161"/>
      <c r="E173" s="162"/>
      <c r="F173" s="162"/>
      <c r="G173" s="163" t="s">
        <v>320</v>
      </c>
      <c r="H173" s="164">
        <f>SUM(H174+H181+H205)</f>
        <v>37735.099999999991</v>
      </c>
      <c r="I173" s="164">
        <f>SUM(I174+I181+I205)</f>
        <v>36933.450000000004</v>
      </c>
      <c r="J173" s="164">
        <f>SUM(J174+J181+J205)</f>
        <v>40184.343333333331</v>
      </c>
      <c r="K173" s="164">
        <f>SUM(K174+K181+K205)</f>
        <v>43198.57</v>
      </c>
      <c r="L173" s="164">
        <f>SUM(L174+L181+L205)</f>
        <v>37795.729999999996</v>
      </c>
    </row>
    <row r="174" spans="1:12" x14ac:dyDescent="0.2">
      <c r="A174" s="138"/>
      <c r="B174" s="149"/>
      <c r="C174" s="149" t="s">
        <v>927</v>
      </c>
      <c r="D174" s="150">
        <v>58</v>
      </c>
      <c r="E174" s="150">
        <v>10</v>
      </c>
      <c r="F174" s="151"/>
      <c r="G174" s="152" t="s">
        <v>321</v>
      </c>
      <c r="H174" s="158">
        <f>SUM(H176:H180)</f>
        <v>5003.1400000000003</v>
      </c>
      <c r="I174" s="158">
        <f>SUM(I176:I180)</f>
        <v>8862.35</v>
      </c>
      <c r="J174" s="158">
        <f>SUM(J176:J180)</f>
        <v>9944.0233333333326</v>
      </c>
      <c r="K174" s="158">
        <f>SUM(K176:K180)</f>
        <v>7450.8899999999994</v>
      </c>
      <c r="L174" s="158">
        <f>SUM(L176:L180)</f>
        <v>2965.17</v>
      </c>
    </row>
    <row r="175" spans="1:12" x14ac:dyDescent="0.2">
      <c r="A175" s="138"/>
      <c r="B175" s="149"/>
      <c r="C175" s="149"/>
      <c r="D175" s="150"/>
      <c r="E175" s="150"/>
      <c r="F175" s="151"/>
      <c r="G175" s="152" t="s">
        <v>322</v>
      </c>
      <c r="H175" s="158"/>
      <c r="I175" s="158"/>
      <c r="J175" s="158"/>
      <c r="K175" s="140"/>
      <c r="L175" s="140"/>
    </row>
    <row r="176" spans="1:12" x14ac:dyDescent="0.2">
      <c r="A176" s="138"/>
      <c r="B176" s="154"/>
      <c r="C176" s="154"/>
      <c r="D176" s="150">
        <v>58</v>
      </c>
      <c r="E176" s="150">
        <v>10</v>
      </c>
      <c r="F176" s="155">
        <v>10</v>
      </c>
      <c r="G176" s="152" t="s">
        <v>323</v>
      </c>
      <c r="H176" s="158"/>
      <c r="I176" s="158"/>
      <c r="J176" s="158">
        <f>Ammortamenti!J5</f>
        <v>0</v>
      </c>
      <c r="K176" s="140"/>
      <c r="L176" s="140"/>
    </row>
    <row r="177" spans="1:12" x14ac:dyDescent="0.2">
      <c r="A177" s="138"/>
      <c r="B177" s="154"/>
      <c r="C177" s="154"/>
      <c r="D177" s="150">
        <v>58</v>
      </c>
      <c r="E177" s="150">
        <v>10</v>
      </c>
      <c r="F177" s="155">
        <v>20</v>
      </c>
      <c r="G177" s="152" t="s">
        <v>324</v>
      </c>
      <c r="H177" s="157">
        <v>3866.38</v>
      </c>
      <c r="I177" s="157">
        <v>8265.59</v>
      </c>
      <c r="J177" s="187">
        <f>Ammortamenti!J6+'All. B'!D7</f>
        <v>9903.5633333333335</v>
      </c>
      <c r="K177" s="187">
        <f>Ammortamenti!K6+'All. B'!E7</f>
        <v>7430.65</v>
      </c>
      <c r="L177" s="187">
        <f>Ammortamenti!L6+'All. B'!H7</f>
        <v>2965.17</v>
      </c>
    </row>
    <row r="178" spans="1:12" x14ac:dyDescent="0.2">
      <c r="A178" s="138"/>
      <c r="B178" s="154"/>
      <c r="C178" s="154"/>
      <c r="D178" s="150">
        <v>58</v>
      </c>
      <c r="E178" s="150">
        <v>10</v>
      </c>
      <c r="F178" s="155">
        <v>30</v>
      </c>
      <c r="G178" s="152" t="s">
        <v>325</v>
      </c>
      <c r="H178" s="157">
        <v>1136.76</v>
      </c>
      <c r="I178" s="157">
        <v>596.76</v>
      </c>
      <c r="J178" s="187">
        <f>Ammortamenti!J7+'All. B'!D9</f>
        <v>40.46</v>
      </c>
      <c r="K178" s="187">
        <f>Ammortamenti!K7+'All. B'!E9</f>
        <v>20.239999999999998</v>
      </c>
      <c r="L178" s="187">
        <f>Ammortamenti!L7+'All. B'!H9</f>
        <v>0</v>
      </c>
    </row>
    <row r="179" spans="1:12" x14ac:dyDescent="0.2">
      <c r="A179" s="138"/>
      <c r="B179" s="154"/>
      <c r="C179" s="154"/>
      <c r="D179" s="150">
        <v>58</v>
      </c>
      <c r="E179" s="150">
        <v>10</v>
      </c>
      <c r="F179" s="155">
        <v>40</v>
      </c>
      <c r="G179" s="152" t="s">
        <v>326</v>
      </c>
      <c r="H179" s="158"/>
      <c r="I179" s="158"/>
      <c r="J179" s="158">
        <v>0</v>
      </c>
      <c r="K179" s="140"/>
      <c r="L179" s="140"/>
    </row>
    <row r="180" spans="1:12" x14ac:dyDescent="0.2">
      <c r="A180" s="138"/>
      <c r="B180" s="154"/>
      <c r="C180" s="154"/>
      <c r="D180" s="150">
        <v>58</v>
      </c>
      <c r="E180" s="150">
        <v>10</v>
      </c>
      <c r="F180" s="155">
        <v>41</v>
      </c>
      <c r="G180" s="152" t="s">
        <v>327</v>
      </c>
      <c r="H180" s="158"/>
      <c r="I180" s="158"/>
      <c r="J180" s="158">
        <v>0</v>
      </c>
      <c r="K180" s="140"/>
      <c r="L180" s="140"/>
    </row>
    <row r="181" spans="1:12" x14ac:dyDescent="0.2">
      <c r="A181" s="138"/>
      <c r="B181" s="149"/>
      <c r="C181" s="149" t="s">
        <v>928</v>
      </c>
      <c r="D181" s="150">
        <v>58</v>
      </c>
      <c r="E181" s="150">
        <v>20</v>
      </c>
      <c r="F181" s="151"/>
      <c r="G181" s="152" t="s">
        <v>328</v>
      </c>
      <c r="H181" s="158">
        <f>SUM(H182:H204)</f>
        <v>30964.329999999994</v>
      </c>
      <c r="I181" s="158">
        <f>SUM(I182:I204)</f>
        <v>28071.100000000006</v>
      </c>
      <c r="J181" s="158">
        <f>SUM(J182:J204)</f>
        <v>28240.32</v>
      </c>
      <c r="K181" s="158">
        <f>SUM(K182:K204)</f>
        <v>33747.68</v>
      </c>
      <c r="L181" s="158">
        <f>SUM(L182:L204)</f>
        <v>32830.559999999998</v>
      </c>
    </row>
    <row r="182" spans="1:12" x14ac:dyDescent="0.2">
      <c r="A182" s="138"/>
      <c r="B182" s="154"/>
      <c r="C182" s="154"/>
      <c r="D182" s="150">
        <v>58</v>
      </c>
      <c r="E182" s="150">
        <v>20</v>
      </c>
      <c r="F182" s="155">
        <v>10</v>
      </c>
      <c r="G182" s="152" t="s">
        <v>329</v>
      </c>
      <c r="H182" s="157">
        <v>8639.92</v>
      </c>
      <c r="I182" s="157">
        <v>8616.25</v>
      </c>
      <c r="J182" s="187">
        <f>Ammortamenti!J11+'All. B'!D17</f>
        <v>9089.92</v>
      </c>
      <c r="K182" s="187">
        <f>Ammortamenti!K11+'All. B'!F17</f>
        <v>9239.92</v>
      </c>
      <c r="L182" s="187">
        <f>Ammortamenti!L11+'All. B'!H17</f>
        <v>9389.92</v>
      </c>
    </row>
    <row r="183" spans="1:12" x14ac:dyDescent="0.2">
      <c r="A183" s="138"/>
      <c r="B183" s="154"/>
      <c r="C183" s="154"/>
      <c r="D183" s="150">
        <v>58</v>
      </c>
      <c r="E183" s="150">
        <v>20</v>
      </c>
      <c r="F183" s="155">
        <v>20</v>
      </c>
      <c r="G183" s="152" t="s">
        <v>330</v>
      </c>
      <c r="H183" s="158"/>
      <c r="I183" s="158"/>
      <c r="J183" s="158">
        <v>0</v>
      </c>
      <c r="K183" s="187">
        <f>Ammortamenti!K12+'All. B'!F18</f>
        <v>0</v>
      </c>
      <c r="L183" s="187">
        <f>Ammortamenti!L12+'All. B'!F18</f>
        <v>0</v>
      </c>
    </row>
    <row r="184" spans="1:12" x14ac:dyDescent="0.2">
      <c r="A184" s="138"/>
      <c r="B184" s="154"/>
      <c r="C184" s="154"/>
      <c r="D184" s="150">
        <v>58</v>
      </c>
      <c r="E184" s="150">
        <v>20</v>
      </c>
      <c r="F184" s="155">
        <v>30</v>
      </c>
      <c r="G184" s="152" t="s">
        <v>331</v>
      </c>
      <c r="H184" s="157">
        <v>4981.47</v>
      </c>
      <c r="I184" s="157">
        <v>5093.75</v>
      </c>
      <c r="J184" s="187">
        <f>Ammortamenti!J13+'All. B'!D20</f>
        <v>2760.26</v>
      </c>
      <c r="K184" s="187">
        <f>Ammortamenti!K13+'All. B'!F19</f>
        <v>2020.74</v>
      </c>
      <c r="L184" s="187">
        <f>Ammortamenti!L13+'All. B'!H19</f>
        <v>2020.74</v>
      </c>
    </row>
    <row r="185" spans="1:12" x14ac:dyDescent="0.2">
      <c r="A185" s="138"/>
      <c r="B185" s="154"/>
      <c r="C185" s="154"/>
      <c r="D185" s="150">
        <v>58</v>
      </c>
      <c r="E185" s="150">
        <v>20</v>
      </c>
      <c r="F185" s="155">
        <v>40</v>
      </c>
      <c r="G185" s="152" t="s">
        <v>332</v>
      </c>
      <c r="H185" s="158"/>
      <c r="I185" s="158"/>
      <c r="J185" s="158">
        <v>0</v>
      </c>
      <c r="K185" s="187">
        <f>Ammortamenti!K14+'All. B'!F20</f>
        <v>825</v>
      </c>
      <c r="L185" s="187">
        <f>Ammortamenti!L14+'All. B'!H20</f>
        <v>1425</v>
      </c>
    </row>
    <row r="186" spans="1:12" x14ac:dyDescent="0.2">
      <c r="A186" s="138"/>
      <c r="B186" s="154"/>
      <c r="C186" s="154"/>
      <c r="D186" s="150">
        <v>58</v>
      </c>
      <c r="E186" s="150">
        <v>20</v>
      </c>
      <c r="F186" s="155">
        <v>50</v>
      </c>
      <c r="G186" s="152" t="s">
        <v>333</v>
      </c>
      <c r="H186" s="157">
        <v>4290.8</v>
      </c>
      <c r="I186" s="157">
        <v>4245.2700000000004</v>
      </c>
      <c r="J186" s="187">
        <f>Ammortamenti!J15+'All. B'!D24</f>
        <v>4610.3500000000004</v>
      </c>
      <c r="K186" s="187">
        <f>Ammortamenti!K15+'All. B'!F21</f>
        <v>4451.5600000000004</v>
      </c>
      <c r="L186" s="187">
        <f>Ammortamenti!L15+'All. B'!H21</f>
        <v>3681.16</v>
      </c>
    </row>
    <row r="187" spans="1:12" x14ac:dyDescent="0.2">
      <c r="A187" s="138"/>
      <c r="B187" s="154"/>
      <c r="C187" s="154"/>
      <c r="D187" s="150">
        <v>58</v>
      </c>
      <c r="E187" s="150">
        <v>20</v>
      </c>
      <c r="F187" s="155">
        <v>51</v>
      </c>
      <c r="G187" s="152" t="s">
        <v>334</v>
      </c>
      <c r="H187" s="157"/>
      <c r="I187" s="157">
        <v>2470.2399999999998</v>
      </c>
      <c r="J187" s="187">
        <f>Ammortamenti!J16</f>
        <v>2563.06</v>
      </c>
      <c r="K187" s="187">
        <f>Ammortamenti!K16+'All. B'!F22</f>
        <v>2313.06</v>
      </c>
      <c r="L187" s="187">
        <f>Ammortamenti!L16+'All. B'!H22</f>
        <v>1799.18</v>
      </c>
    </row>
    <row r="188" spans="1:12" x14ac:dyDescent="0.2">
      <c r="A188" s="138"/>
      <c r="B188" s="154"/>
      <c r="C188" s="154"/>
      <c r="D188" s="150">
        <v>58</v>
      </c>
      <c r="E188" s="150">
        <v>20</v>
      </c>
      <c r="F188" s="155">
        <v>52</v>
      </c>
      <c r="G188" s="152" t="s">
        <v>335</v>
      </c>
      <c r="H188" s="157"/>
      <c r="I188" s="157">
        <v>954.68</v>
      </c>
      <c r="J188" s="187">
        <f>'[2]Amm. Cont. 31.12'!J16</f>
        <v>1310.79</v>
      </c>
      <c r="K188" s="187">
        <f>Ammortamenti!K17+'All. B'!F23</f>
        <v>687.99</v>
      </c>
      <c r="L188" s="187">
        <f>Ammortamenti!L17+'All. B'!H23</f>
        <v>687.7</v>
      </c>
    </row>
    <row r="189" spans="1:12" x14ac:dyDescent="0.2">
      <c r="A189" s="138"/>
      <c r="B189" s="154"/>
      <c r="C189" s="154"/>
      <c r="D189" s="150">
        <v>58</v>
      </c>
      <c r="E189" s="150">
        <v>20</v>
      </c>
      <c r="F189" s="155">
        <v>53</v>
      </c>
      <c r="G189" s="152" t="s">
        <v>336</v>
      </c>
      <c r="H189" s="157"/>
      <c r="I189" s="157">
        <v>133.94999999999999</v>
      </c>
      <c r="J189" s="187">
        <f>Ammortamenti!J18</f>
        <v>134.32</v>
      </c>
      <c r="K189" s="187">
        <f>Ammortamenti!K18+'All. B'!F24</f>
        <v>509.32</v>
      </c>
      <c r="L189" s="187">
        <f>Ammortamenti!L18+'All. B'!H24</f>
        <v>547.39</v>
      </c>
    </row>
    <row r="190" spans="1:12" x14ac:dyDescent="0.2">
      <c r="A190" s="138"/>
      <c r="B190" s="154"/>
      <c r="C190" s="154"/>
      <c r="D190" s="150">
        <v>58</v>
      </c>
      <c r="E190" s="150">
        <v>20</v>
      </c>
      <c r="F190" s="155">
        <v>54</v>
      </c>
      <c r="G190" s="152" t="s">
        <v>337</v>
      </c>
      <c r="H190" s="157"/>
      <c r="I190" s="157">
        <v>738.88</v>
      </c>
      <c r="J190" s="187">
        <f>'[2]Amm. Cont. 31.12'!J18</f>
        <v>740.91</v>
      </c>
      <c r="K190" s="187">
        <f>Ammortamenti!K19+'All. B'!F25</f>
        <v>623.07000000000005</v>
      </c>
      <c r="L190" s="187">
        <f>Ammortamenti!L19+'All. B'!H25</f>
        <v>599.52</v>
      </c>
    </row>
    <row r="191" spans="1:12" x14ac:dyDescent="0.2">
      <c r="A191" s="138"/>
      <c r="B191" s="154"/>
      <c r="C191" s="154"/>
      <c r="D191" s="150">
        <v>58</v>
      </c>
      <c r="E191" s="150">
        <v>20</v>
      </c>
      <c r="F191" s="155">
        <v>55</v>
      </c>
      <c r="G191" s="152" t="s">
        <v>338</v>
      </c>
      <c r="H191" s="158"/>
      <c r="I191" s="158"/>
      <c r="J191" s="158">
        <f>'[2]Amm. Cont. 31.12'!J19</f>
        <v>0</v>
      </c>
      <c r="K191" s="187">
        <f>Ammortamenti!K20+'All. B'!F26</f>
        <v>0</v>
      </c>
      <c r="L191" s="187">
        <f>Ammortamenti!L20+'All. B'!H26</f>
        <v>0</v>
      </c>
    </row>
    <row r="192" spans="1:12" x14ac:dyDescent="0.2">
      <c r="A192" s="138"/>
      <c r="B192" s="154"/>
      <c r="C192" s="154"/>
      <c r="D192" s="150">
        <v>58</v>
      </c>
      <c r="E192" s="150">
        <v>20</v>
      </c>
      <c r="F192" s="155">
        <v>56</v>
      </c>
      <c r="G192" s="152" t="s">
        <v>339</v>
      </c>
      <c r="H192" s="157"/>
      <c r="I192" s="157">
        <v>43.59</v>
      </c>
      <c r="J192" s="158">
        <f>'[2]Amm. Cont. 31.12'!J20</f>
        <v>0</v>
      </c>
      <c r="K192" s="187">
        <f>Ammortamenti!K21+'All. B'!F27</f>
        <v>0</v>
      </c>
      <c r="L192" s="187">
        <f>Ammortamenti!L21+'All. B'!H27</f>
        <v>0</v>
      </c>
    </row>
    <row r="193" spans="1:12" x14ac:dyDescent="0.2">
      <c r="A193" s="138"/>
      <c r="B193" s="154"/>
      <c r="C193" s="154"/>
      <c r="D193" s="150">
        <v>58</v>
      </c>
      <c r="E193" s="150">
        <v>20</v>
      </c>
      <c r="F193" s="155">
        <v>57</v>
      </c>
      <c r="G193" s="152" t="s">
        <v>340</v>
      </c>
      <c r="H193" s="158"/>
      <c r="I193" s="158"/>
      <c r="J193" s="158">
        <f>'[2]Amm. Cont. 31.12'!J21</f>
        <v>0</v>
      </c>
      <c r="K193" s="187">
        <f>Ammortamenti!K22+'All. B'!F28</f>
        <v>0</v>
      </c>
      <c r="L193" s="187">
        <f>Ammortamenti!L22+'All. B'!H28</f>
        <v>0</v>
      </c>
    </row>
    <row r="194" spans="1:12" x14ac:dyDescent="0.2">
      <c r="A194" s="138"/>
      <c r="B194" s="154"/>
      <c r="C194" s="154"/>
      <c r="D194" s="150">
        <v>58</v>
      </c>
      <c r="E194" s="150">
        <v>20</v>
      </c>
      <c r="F194" s="155">
        <v>60</v>
      </c>
      <c r="G194" s="152" t="s">
        <v>341</v>
      </c>
      <c r="H194" s="157">
        <v>5636.55</v>
      </c>
      <c r="I194" s="157">
        <v>553.65</v>
      </c>
      <c r="J194" s="158">
        <f>Ammortamenti!J23+'All. B'!D23</f>
        <v>503.87</v>
      </c>
      <c r="K194" s="187">
        <f>Ammortamenti!K23+'All. B'!F29</f>
        <v>703.17000000000007</v>
      </c>
      <c r="L194" s="187">
        <f>Ammortamenti!L23+'All. B'!H29</f>
        <v>714.37</v>
      </c>
    </row>
    <row r="195" spans="1:12" x14ac:dyDescent="0.2">
      <c r="A195" s="138"/>
      <c r="B195" s="154"/>
      <c r="C195" s="154"/>
      <c r="D195" s="150">
        <v>58</v>
      </c>
      <c r="E195" s="150">
        <v>20</v>
      </c>
      <c r="F195" s="155">
        <v>70</v>
      </c>
      <c r="G195" s="152" t="s">
        <v>342</v>
      </c>
      <c r="H195" s="157">
        <v>4070.19</v>
      </c>
      <c r="I195" s="157">
        <v>1604.97</v>
      </c>
      <c r="J195" s="187">
        <f>Ammortamenti!J24+'All. B'!D27</f>
        <v>1156.68</v>
      </c>
      <c r="K195" s="187">
        <f>Ammortamenti!K24+'All. B'!F30</f>
        <v>1110</v>
      </c>
      <c r="L195" s="187">
        <f>Ammortamenti!L24+'All. B'!H30</f>
        <v>617.78</v>
      </c>
    </row>
    <row r="196" spans="1:12" x14ac:dyDescent="0.2">
      <c r="A196" s="138"/>
      <c r="B196" s="154"/>
      <c r="C196" s="154"/>
      <c r="D196" s="150"/>
      <c r="E196" s="150"/>
      <c r="F196" s="155"/>
      <c r="G196" s="152" t="s">
        <v>343</v>
      </c>
      <c r="H196" s="158"/>
      <c r="I196" s="158"/>
      <c r="J196" s="158"/>
      <c r="K196" s="187">
        <f>Ammortamenti!K25+'All. B'!F31</f>
        <v>3000</v>
      </c>
      <c r="L196" s="187">
        <f>Ammortamenti!L25+'All. B'!H31</f>
        <v>3000</v>
      </c>
    </row>
    <row r="197" spans="1:12" x14ac:dyDescent="0.2">
      <c r="A197" s="138"/>
      <c r="B197" s="154"/>
      <c r="C197" s="154"/>
      <c r="D197" s="150">
        <v>58</v>
      </c>
      <c r="E197" s="150">
        <v>20</v>
      </c>
      <c r="F197" s="155">
        <v>80</v>
      </c>
      <c r="G197" s="152" t="s">
        <v>344</v>
      </c>
      <c r="H197" s="158"/>
      <c r="I197" s="158"/>
      <c r="J197" s="158">
        <f>'[2]Amm. Cont. 31.12'!J24</f>
        <v>0</v>
      </c>
      <c r="K197" s="187">
        <f>Ammortamenti!K26+'All. B'!F32</f>
        <v>0</v>
      </c>
      <c r="L197" s="187">
        <f>Ammortamenti!L26+'All. B'!H32</f>
        <v>0</v>
      </c>
    </row>
    <row r="198" spans="1:12" x14ac:dyDescent="0.2">
      <c r="A198" s="138"/>
      <c r="B198" s="154"/>
      <c r="C198" s="154"/>
      <c r="D198" s="150">
        <v>58</v>
      </c>
      <c r="E198" s="150">
        <v>20</v>
      </c>
      <c r="F198" s="155">
        <v>90</v>
      </c>
      <c r="G198" s="152" t="s">
        <v>345</v>
      </c>
      <c r="H198" s="157">
        <v>2413.7800000000002</v>
      </c>
      <c r="I198" s="157">
        <v>2686.8</v>
      </c>
      <c r="J198" s="187">
        <f>Ammortamenti!J27+'All. B'!D29</f>
        <v>2938.54</v>
      </c>
      <c r="K198" s="187">
        <f>Ammortamenti!K27+'All. B'!F33</f>
        <v>2019.73</v>
      </c>
      <c r="L198" s="187">
        <f>Ammortamenti!L27+'All. B'!H33</f>
        <v>928.68</v>
      </c>
    </row>
    <row r="199" spans="1:12" x14ac:dyDescent="0.2">
      <c r="A199" s="138"/>
      <c r="B199" s="154"/>
      <c r="C199" s="154"/>
      <c r="D199" s="150">
        <v>58</v>
      </c>
      <c r="E199" s="150">
        <v>20</v>
      </c>
      <c r="F199" s="155">
        <v>100</v>
      </c>
      <c r="G199" s="152" t="s">
        <v>346</v>
      </c>
      <c r="H199" s="158"/>
      <c r="I199" s="158"/>
      <c r="J199" s="158">
        <f>'[2]Amm. Cont. 31.12'!J26</f>
        <v>0</v>
      </c>
      <c r="K199" s="187">
        <f>Ammortamenti!K28+'All. B'!F34</f>
        <v>0</v>
      </c>
      <c r="L199" s="187">
        <f>Ammortamenti!L28+'All. B'!H34</f>
        <v>0</v>
      </c>
    </row>
    <row r="200" spans="1:12" x14ac:dyDescent="0.2">
      <c r="A200" s="138"/>
      <c r="B200" s="154"/>
      <c r="C200" s="154"/>
      <c r="D200" s="150">
        <v>58</v>
      </c>
      <c r="E200" s="150">
        <v>20</v>
      </c>
      <c r="F200" s="155">
        <v>110</v>
      </c>
      <c r="G200" s="152" t="s">
        <v>347</v>
      </c>
      <c r="H200" s="158"/>
      <c r="I200" s="158"/>
      <c r="J200" s="158">
        <f>'[2]Amm. Cont. 31.12'!J27</f>
        <v>0</v>
      </c>
      <c r="K200" s="187">
        <f>Ammortamenti!K29+'All. B'!F35</f>
        <v>5312.5</v>
      </c>
      <c r="L200" s="187">
        <f>Ammortamenti!L29+'All. B'!H35</f>
        <v>6487.5</v>
      </c>
    </row>
    <row r="201" spans="1:12" x14ac:dyDescent="0.2">
      <c r="A201" s="138"/>
      <c r="B201" s="154"/>
      <c r="C201" s="154"/>
      <c r="D201" s="150">
        <v>58</v>
      </c>
      <c r="E201" s="150">
        <v>20</v>
      </c>
      <c r="F201" s="155">
        <v>120</v>
      </c>
      <c r="G201" s="152" t="s">
        <v>348</v>
      </c>
      <c r="H201" s="158"/>
      <c r="I201" s="158"/>
      <c r="J201" s="158">
        <f>Ammortamenti!J30+'All. B'!D31</f>
        <v>1500</v>
      </c>
      <c r="K201" s="187">
        <f>Ammortamenti!K30+'All. B'!F36</f>
        <v>0</v>
      </c>
      <c r="L201" s="187">
        <f>Ammortamenti!L30+'All. B'!H36</f>
        <v>0</v>
      </c>
    </row>
    <row r="202" spans="1:12" x14ac:dyDescent="0.2">
      <c r="A202" s="138"/>
      <c r="B202" s="154"/>
      <c r="C202" s="154"/>
      <c r="D202" s="150">
        <v>58</v>
      </c>
      <c r="E202" s="150">
        <v>20</v>
      </c>
      <c r="F202" s="155">
        <v>121</v>
      </c>
      <c r="G202" s="152" t="s">
        <v>349</v>
      </c>
      <c r="H202" s="158"/>
      <c r="I202" s="158"/>
      <c r="J202" s="158">
        <v>0</v>
      </c>
      <c r="K202" s="187">
        <f>Ammortamenti!K31+'All. B'!F37</f>
        <v>0</v>
      </c>
      <c r="L202" s="187">
        <f>Ammortamenti!L31+'All. B'!H37</f>
        <v>0</v>
      </c>
    </row>
    <row r="203" spans="1:12" x14ac:dyDescent="0.2">
      <c r="A203" s="138"/>
      <c r="B203" s="154"/>
      <c r="C203" s="154"/>
      <c r="D203" s="150">
        <v>58</v>
      </c>
      <c r="E203" s="150">
        <v>20</v>
      </c>
      <c r="F203" s="155">
        <v>125</v>
      </c>
      <c r="G203" s="152" t="s">
        <v>350</v>
      </c>
      <c r="H203" s="157">
        <v>931.62</v>
      </c>
      <c r="I203" s="157">
        <v>929.07</v>
      </c>
      <c r="J203" s="187">
        <f>'[2]Amm. Cont. 31.12'!J29</f>
        <v>931.62</v>
      </c>
      <c r="K203" s="187">
        <v>931.62</v>
      </c>
      <c r="L203" s="187">
        <v>931.62</v>
      </c>
    </row>
    <row r="204" spans="1:12" x14ac:dyDescent="0.2">
      <c r="A204" s="138"/>
      <c r="B204" s="154"/>
      <c r="C204" s="154"/>
      <c r="D204" s="150">
        <v>58</v>
      </c>
      <c r="E204" s="150">
        <v>20</v>
      </c>
      <c r="F204" s="155">
        <v>130</v>
      </c>
      <c r="G204" s="152" t="s">
        <v>351</v>
      </c>
      <c r="H204" s="158"/>
      <c r="I204" s="158"/>
      <c r="J204" s="158">
        <v>0</v>
      </c>
      <c r="K204" s="187">
        <f>Ammortamenti!K33+'All. B'!F39</f>
        <v>0</v>
      </c>
      <c r="L204" s="187">
        <f>Ammortamenti!L33+'All. B'!H39</f>
        <v>0</v>
      </c>
    </row>
    <row r="205" spans="1:12" x14ac:dyDescent="0.2">
      <c r="A205" s="138"/>
      <c r="B205" s="149"/>
      <c r="C205" s="149" t="s">
        <v>931</v>
      </c>
      <c r="D205" s="150">
        <v>58</v>
      </c>
      <c r="E205" s="150">
        <v>30</v>
      </c>
      <c r="F205" s="151"/>
      <c r="G205" s="152" t="s">
        <v>352</v>
      </c>
      <c r="H205" s="158">
        <f>SUM(H206:H207)</f>
        <v>1767.63</v>
      </c>
      <c r="I205" s="158">
        <f>SUM(I206:I207)</f>
        <v>0</v>
      </c>
      <c r="J205" s="158">
        <f>SUM(J206:J207)</f>
        <v>2000</v>
      </c>
      <c r="K205" s="158">
        <f>SUM(K206:K207)</f>
        <v>2000</v>
      </c>
      <c r="L205" s="158">
        <f>SUM(L206:L207)</f>
        <v>2000</v>
      </c>
    </row>
    <row r="206" spans="1:12" x14ac:dyDescent="0.2">
      <c r="A206" s="138"/>
      <c r="B206" s="154"/>
      <c r="C206" s="154"/>
      <c r="D206" s="150">
        <v>58</v>
      </c>
      <c r="E206" s="150">
        <v>30</v>
      </c>
      <c r="F206" s="155">
        <v>10</v>
      </c>
      <c r="G206" s="152" t="s">
        <v>353</v>
      </c>
      <c r="H206" s="158">
        <v>1767.63</v>
      </c>
      <c r="I206" s="158"/>
      <c r="J206" s="158">
        <f>Ammortamenti!J35</f>
        <v>2000</v>
      </c>
      <c r="K206" s="158">
        <f>Ammortamenti!K35</f>
        <v>2000</v>
      </c>
      <c r="L206" s="158">
        <f>Ammortamenti!L35</f>
        <v>2000</v>
      </c>
    </row>
    <row r="207" spans="1:12" x14ac:dyDescent="0.2">
      <c r="A207" s="138"/>
      <c r="B207" s="154"/>
      <c r="C207" s="154"/>
      <c r="D207" s="150">
        <v>58</v>
      </c>
      <c r="E207" s="150">
        <v>30</v>
      </c>
      <c r="F207" s="155">
        <v>20</v>
      </c>
      <c r="G207" s="152" t="s">
        <v>354</v>
      </c>
      <c r="H207" s="158"/>
      <c r="I207" s="158"/>
      <c r="J207" s="158">
        <v>0</v>
      </c>
      <c r="K207" s="187"/>
      <c r="L207" s="187"/>
    </row>
    <row r="208" spans="1:12" x14ac:dyDescent="0.2">
      <c r="A208" s="138"/>
      <c r="B208" s="166">
        <v>11</v>
      </c>
      <c r="C208" s="166"/>
      <c r="D208" s="167"/>
      <c r="E208" s="168"/>
      <c r="F208" s="168"/>
      <c r="G208" s="169" t="s">
        <v>355</v>
      </c>
      <c r="H208" s="158">
        <f>SUM(H209-H220)</f>
        <v>-928.02999999999884</v>
      </c>
      <c r="I208" s="158">
        <f>SUM(I209-I220)</f>
        <v>-500</v>
      </c>
      <c r="J208" s="153">
        <f>SUM(J209-J220)</f>
        <v>-2241.7200000000012</v>
      </c>
      <c r="K208" s="153">
        <f>SUM(K209-K220)</f>
        <v>-2241.7200000000012</v>
      </c>
      <c r="L208" s="153">
        <f>SUM(L209-L220)</f>
        <v>-2241.7200000000012</v>
      </c>
    </row>
    <row r="209" spans="1:12" x14ac:dyDescent="0.2">
      <c r="A209" s="138"/>
      <c r="B209" s="160"/>
      <c r="C209" s="160"/>
      <c r="D209" s="161"/>
      <c r="E209" s="161"/>
      <c r="F209" s="162"/>
      <c r="G209" s="163" t="s">
        <v>356</v>
      </c>
      <c r="H209" s="164">
        <f>SUM(H210:H219)</f>
        <v>36830.25</v>
      </c>
      <c r="I209" s="164">
        <f>SUM(I210:I219)</f>
        <v>37758.28</v>
      </c>
      <c r="J209" s="164">
        <f>SUM(J210:J219)</f>
        <v>38258.28</v>
      </c>
      <c r="K209" s="164">
        <f>SUM(K210:K219)</f>
        <v>38258.28</v>
      </c>
      <c r="L209" s="164">
        <f>SUM(L210:L219)</f>
        <v>38258.28</v>
      </c>
    </row>
    <row r="210" spans="1:12" x14ac:dyDescent="0.2">
      <c r="A210" s="138"/>
      <c r="B210" s="154"/>
      <c r="C210" s="154"/>
      <c r="D210" s="150">
        <v>60</v>
      </c>
      <c r="E210" s="150">
        <v>10</v>
      </c>
      <c r="F210" s="155">
        <v>10</v>
      </c>
      <c r="G210" s="152" t="s">
        <v>357</v>
      </c>
      <c r="H210" s="158">
        <v>8539.7099999999991</v>
      </c>
      <c r="I210" s="158">
        <v>8945.3700000000008</v>
      </c>
      <c r="J210" s="187">
        <v>9100</v>
      </c>
      <c r="K210" s="187">
        <v>9100</v>
      </c>
      <c r="L210" s="187">
        <v>9100</v>
      </c>
    </row>
    <row r="211" spans="1:12" x14ac:dyDescent="0.2">
      <c r="A211" s="138"/>
      <c r="B211" s="154"/>
      <c r="C211" s="154"/>
      <c r="D211" s="150">
        <v>60</v>
      </c>
      <c r="E211" s="150">
        <v>10</v>
      </c>
      <c r="F211" s="155">
        <v>20</v>
      </c>
      <c r="G211" s="152" t="s">
        <v>358</v>
      </c>
      <c r="H211" s="158">
        <v>623.05999999999995</v>
      </c>
      <c r="I211" s="158">
        <v>752.32</v>
      </c>
      <c r="J211" s="187">
        <v>800</v>
      </c>
      <c r="K211" s="187">
        <v>800</v>
      </c>
      <c r="L211" s="187">
        <v>800</v>
      </c>
    </row>
    <row r="212" spans="1:12" x14ac:dyDescent="0.2">
      <c r="A212" s="138"/>
      <c r="B212" s="154"/>
      <c r="C212" s="154"/>
      <c r="D212" s="150">
        <v>60</v>
      </c>
      <c r="E212" s="150">
        <v>10</v>
      </c>
      <c r="F212" s="155">
        <v>40</v>
      </c>
      <c r="G212" s="152" t="s">
        <v>359</v>
      </c>
      <c r="H212" s="158">
        <v>26051.88</v>
      </c>
      <c r="I212" s="158">
        <v>26579.27</v>
      </c>
      <c r="J212" s="187">
        <v>26823.279999999999</v>
      </c>
      <c r="K212" s="187">
        <v>26823.279999999999</v>
      </c>
      <c r="L212" s="187">
        <v>26823.279999999999</v>
      </c>
    </row>
    <row r="213" spans="1:12" x14ac:dyDescent="0.2">
      <c r="A213" s="138"/>
      <c r="B213" s="154"/>
      <c r="C213" s="154"/>
      <c r="D213" s="150">
        <v>60</v>
      </c>
      <c r="E213" s="150">
        <v>10</v>
      </c>
      <c r="F213" s="155">
        <v>60</v>
      </c>
      <c r="G213" s="152" t="s">
        <v>360</v>
      </c>
      <c r="H213" s="158">
        <v>220.82</v>
      </c>
      <c r="I213" s="158">
        <v>235.47</v>
      </c>
      <c r="J213" s="187">
        <v>285</v>
      </c>
      <c r="K213" s="187">
        <v>285</v>
      </c>
      <c r="L213" s="187">
        <v>285</v>
      </c>
    </row>
    <row r="214" spans="1:12" x14ac:dyDescent="0.2">
      <c r="A214" s="138"/>
      <c r="B214" s="154"/>
      <c r="C214" s="154"/>
      <c r="D214" s="150">
        <v>60</v>
      </c>
      <c r="E214" s="150">
        <v>10</v>
      </c>
      <c r="F214" s="155">
        <v>70</v>
      </c>
      <c r="G214" s="152" t="s">
        <v>361</v>
      </c>
      <c r="H214" s="158"/>
      <c r="I214" s="158"/>
      <c r="J214" s="158"/>
      <c r="K214" s="158"/>
      <c r="L214" s="158"/>
    </row>
    <row r="215" spans="1:12" x14ac:dyDescent="0.2">
      <c r="A215" s="138"/>
      <c r="B215" s="154"/>
      <c r="C215" s="154"/>
      <c r="D215" s="150">
        <v>60</v>
      </c>
      <c r="E215" s="150">
        <v>10</v>
      </c>
      <c r="F215" s="155">
        <v>80</v>
      </c>
      <c r="G215" s="152" t="s">
        <v>362</v>
      </c>
      <c r="H215" s="158">
        <v>1288.97</v>
      </c>
      <c r="I215" s="158">
        <v>1097.45</v>
      </c>
      <c r="J215" s="187">
        <v>1100</v>
      </c>
      <c r="K215" s="187">
        <v>1100</v>
      </c>
      <c r="L215" s="187">
        <v>1100</v>
      </c>
    </row>
    <row r="216" spans="1:12" x14ac:dyDescent="0.2">
      <c r="A216" s="138"/>
      <c r="B216" s="154"/>
      <c r="C216" s="154"/>
      <c r="D216" s="150">
        <v>60</v>
      </c>
      <c r="E216" s="150">
        <v>10</v>
      </c>
      <c r="F216" s="155">
        <v>100</v>
      </c>
      <c r="G216" s="152" t="s">
        <v>363</v>
      </c>
      <c r="H216" s="158"/>
      <c r="I216" s="158"/>
      <c r="J216" s="158"/>
      <c r="K216" s="158"/>
      <c r="L216" s="158"/>
    </row>
    <row r="217" spans="1:12" x14ac:dyDescent="0.2">
      <c r="A217" s="138"/>
      <c r="B217" s="154"/>
      <c r="C217" s="154"/>
      <c r="D217" s="150">
        <v>60</v>
      </c>
      <c r="E217" s="150">
        <v>10</v>
      </c>
      <c r="F217" s="155">
        <v>105</v>
      </c>
      <c r="G217" s="152" t="s">
        <v>364</v>
      </c>
      <c r="H217" s="158"/>
      <c r="I217" s="158"/>
      <c r="J217" s="158"/>
      <c r="K217" s="158"/>
      <c r="L217" s="158"/>
    </row>
    <row r="218" spans="1:12" x14ac:dyDescent="0.2">
      <c r="A218" s="138"/>
      <c r="B218" s="154"/>
      <c r="C218" s="154"/>
      <c r="D218" s="150">
        <v>60</v>
      </c>
      <c r="E218" s="150">
        <v>10</v>
      </c>
      <c r="F218" s="155">
        <v>115</v>
      </c>
      <c r="G218" s="152" t="s">
        <v>365</v>
      </c>
      <c r="H218" s="158"/>
      <c r="I218" s="158"/>
      <c r="J218" s="158"/>
      <c r="K218" s="158"/>
      <c r="L218" s="158"/>
    </row>
    <row r="219" spans="1:12" x14ac:dyDescent="0.2">
      <c r="A219" s="138"/>
      <c r="B219" s="154"/>
      <c r="C219" s="154"/>
      <c r="D219" s="150">
        <v>60</v>
      </c>
      <c r="E219" s="150">
        <v>10</v>
      </c>
      <c r="F219" s="155">
        <v>120</v>
      </c>
      <c r="G219" s="152" t="s">
        <v>366</v>
      </c>
      <c r="H219" s="158">
        <v>105.81</v>
      </c>
      <c r="I219" s="158">
        <v>148.4</v>
      </c>
      <c r="J219" s="187">
        <v>150</v>
      </c>
      <c r="K219" s="187">
        <v>150</v>
      </c>
      <c r="L219" s="187">
        <v>150</v>
      </c>
    </row>
    <row r="220" spans="1:12" x14ac:dyDescent="0.2">
      <c r="A220" s="138"/>
      <c r="B220" s="142"/>
      <c r="C220" s="142"/>
      <c r="D220" s="143">
        <v>62</v>
      </c>
      <c r="E220" s="143">
        <v>10</v>
      </c>
      <c r="F220" s="144"/>
      <c r="G220" s="147" t="s">
        <v>367</v>
      </c>
      <c r="H220" s="148">
        <f>SUM(H221:H230)</f>
        <v>37758.28</v>
      </c>
      <c r="I220" s="148">
        <f>SUM(I221:I230)</f>
        <v>38258.28</v>
      </c>
      <c r="J220" s="148">
        <f>SUM(J221:J230)</f>
        <v>40500</v>
      </c>
      <c r="K220" s="148">
        <f>SUM(K221:K230)</f>
        <v>40500</v>
      </c>
      <c r="L220" s="148">
        <f>SUM(L221:L230)</f>
        <v>40500</v>
      </c>
    </row>
    <row r="221" spans="1:12" x14ac:dyDescent="0.2">
      <c r="A221" s="138"/>
      <c r="B221" s="154"/>
      <c r="C221" s="154"/>
      <c r="D221" s="150">
        <v>62</v>
      </c>
      <c r="E221" s="150">
        <v>10</v>
      </c>
      <c r="F221" s="155">
        <v>10</v>
      </c>
      <c r="G221" s="152" t="s">
        <v>368</v>
      </c>
      <c r="H221" s="158">
        <v>8945.3700000000008</v>
      </c>
      <c r="I221" s="158">
        <v>9100</v>
      </c>
      <c r="J221" s="187">
        <v>9100</v>
      </c>
      <c r="K221" s="187">
        <v>9100</v>
      </c>
      <c r="L221" s="187">
        <v>9100</v>
      </c>
    </row>
    <row r="222" spans="1:12" x14ac:dyDescent="0.2">
      <c r="A222" s="138"/>
      <c r="B222" s="154"/>
      <c r="C222" s="154"/>
      <c r="D222" s="150">
        <v>62</v>
      </c>
      <c r="E222" s="150">
        <v>10</v>
      </c>
      <c r="F222" s="155">
        <v>20</v>
      </c>
      <c r="G222" s="152" t="s">
        <v>369</v>
      </c>
      <c r="H222" s="158">
        <v>752.32</v>
      </c>
      <c r="I222" s="158">
        <v>800</v>
      </c>
      <c r="J222" s="187">
        <v>850</v>
      </c>
      <c r="K222" s="187">
        <v>850</v>
      </c>
      <c r="L222" s="187">
        <v>850</v>
      </c>
    </row>
    <row r="223" spans="1:12" x14ac:dyDescent="0.2">
      <c r="A223" s="138"/>
      <c r="B223" s="154"/>
      <c r="C223" s="154"/>
      <c r="D223" s="150">
        <v>62</v>
      </c>
      <c r="E223" s="150">
        <v>10</v>
      </c>
      <c r="F223" s="155">
        <v>40</v>
      </c>
      <c r="G223" s="152" t="s">
        <v>370</v>
      </c>
      <c r="H223" s="158">
        <v>26579.27</v>
      </c>
      <c r="I223" s="158">
        <v>26823.279999999999</v>
      </c>
      <c r="J223" s="187">
        <v>28000</v>
      </c>
      <c r="K223" s="187">
        <v>28000</v>
      </c>
      <c r="L223" s="187">
        <v>28000</v>
      </c>
    </row>
    <row r="224" spans="1:12" x14ac:dyDescent="0.2">
      <c r="A224" s="138"/>
      <c r="B224" s="154"/>
      <c r="C224" s="154"/>
      <c r="D224" s="150">
        <v>62</v>
      </c>
      <c r="E224" s="150">
        <v>10</v>
      </c>
      <c r="F224" s="155">
        <v>60</v>
      </c>
      <c r="G224" s="152" t="s">
        <v>371</v>
      </c>
      <c r="H224" s="158">
        <v>235.47</v>
      </c>
      <c r="I224" s="158">
        <v>285</v>
      </c>
      <c r="J224" s="187">
        <v>350</v>
      </c>
      <c r="K224" s="187">
        <v>350</v>
      </c>
      <c r="L224" s="187">
        <v>350</v>
      </c>
    </row>
    <row r="225" spans="1:12" x14ac:dyDescent="0.2">
      <c r="A225" s="138"/>
      <c r="B225" s="154"/>
      <c r="C225" s="154"/>
      <c r="D225" s="150">
        <v>62</v>
      </c>
      <c r="E225" s="150">
        <v>10</v>
      </c>
      <c r="F225" s="155">
        <v>70</v>
      </c>
      <c r="G225" s="152" t="s">
        <v>372</v>
      </c>
      <c r="H225" s="158"/>
      <c r="I225" s="158"/>
      <c r="J225" s="158">
        <v>0</v>
      </c>
      <c r="K225" s="158">
        <v>0</v>
      </c>
      <c r="L225" s="158">
        <v>0</v>
      </c>
    </row>
    <row r="226" spans="1:12" x14ac:dyDescent="0.2">
      <c r="A226" s="138"/>
      <c r="B226" s="154"/>
      <c r="C226" s="154"/>
      <c r="D226" s="150">
        <v>62</v>
      </c>
      <c r="E226" s="150">
        <v>10</v>
      </c>
      <c r="F226" s="155">
        <v>80</v>
      </c>
      <c r="G226" s="152" t="s">
        <v>373</v>
      </c>
      <c r="H226" s="158">
        <v>1097.45</v>
      </c>
      <c r="I226" s="158">
        <v>1100</v>
      </c>
      <c r="J226" s="187">
        <v>2000</v>
      </c>
      <c r="K226" s="187">
        <v>2000</v>
      </c>
      <c r="L226" s="187">
        <v>2000</v>
      </c>
    </row>
    <row r="227" spans="1:12" x14ac:dyDescent="0.2">
      <c r="A227" s="138"/>
      <c r="B227" s="154"/>
      <c r="C227" s="154"/>
      <c r="D227" s="150">
        <v>62</v>
      </c>
      <c r="E227" s="150">
        <v>10</v>
      </c>
      <c r="F227" s="155">
        <v>100</v>
      </c>
      <c r="G227" s="152" t="s">
        <v>374</v>
      </c>
      <c r="H227" s="158"/>
      <c r="I227" s="158"/>
      <c r="J227" s="158">
        <v>0</v>
      </c>
      <c r="K227" s="158">
        <v>0</v>
      </c>
      <c r="L227" s="158">
        <v>0</v>
      </c>
    </row>
    <row r="228" spans="1:12" x14ac:dyDescent="0.2">
      <c r="A228" s="138"/>
      <c r="B228" s="154"/>
      <c r="C228" s="154"/>
      <c r="D228" s="150">
        <v>62</v>
      </c>
      <c r="E228" s="150">
        <v>10</v>
      </c>
      <c r="F228" s="155">
        <v>105</v>
      </c>
      <c r="G228" s="152" t="s">
        <v>375</v>
      </c>
      <c r="H228" s="158"/>
      <c r="I228" s="158"/>
      <c r="J228" s="158">
        <v>0</v>
      </c>
      <c r="K228" s="158">
        <v>0</v>
      </c>
      <c r="L228" s="158">
        <v>0</v>
      </c>
    </row>
    <row r="229" spans="1:12" x14ac:dyDescent="0.2">
      <c r="A229" s="138"/>
      <c r="B229" s="154"/>
      <c r="C229" s="154"/>
      <c r="D229" s="150">
        <v>62</v>
      </c>
      <c r="E229" s="150">
        <v>10</v>
      </c>
      <c r="F229" s="155">
        <v>115</v>
      </c>
      <c r="G229" s="152" t="s">
        <v>376</v>
      </c>
      <c r="H229" s="158"/>
      <c r="I229" s="158"/>
      <c r="J229" s="158">
        <v>0</v>
      </c>
      <c r="K229" s="158">
        <v>0</v>
      </c>
      <c r="L229" s="158">
        <v>0</v>
      </c>
    </row>
    <row r="230" spans="1:12" x14ac:dyDescent="0.2">
      <c r="A230" s="138"/>
      <c r="B230" s="154"/>
      <c r="C230" s="154"/>
      <c r="D230" s="150">
        <v>62</v>
      </c>
      <c r="E230" s="150">
        <v>10</v>
      </c>
      <c r="F230" s="155">
        <v>120</v>
      </c>
      <c r="G230" s="152" t="s">
        <v>377</v>
      </c>
      <c r="H230" s="158">
        <v>148.4</v>
      </c>
      <c r="I230" s="158">
        <v>150</v>
      </c>
      <c r="J230" s="187">
        <v>200</v>
      </c>
      <c r="K230" s="187">
        <v>200</v>
      </c>
      <c r="L230" s="187">
        <v>200</v>
      </c>
    </row>
    <row r="231" spans="1:12" x14ac:dyDescent="0.2">
      <c r="A231" s="138"/>
      <c r="B231" s="160"/>
      <c r="C231" s="160"/>
      <c r="D231" s="161"/>
      <c r="E231" s="162"/>
      <c r="F231" s="162"/>
      <c r="G231" s="163" t="s">
        <v>378</v>
      </c>
      <c r="H231" s="164">
        <f>SUM(H232+H236)</f>
        <v>0</v>
      </c>
      <c r="I231" s="164">
        <f>SUM(I232+I236)</f>
        <v>0</v>
      </c>
      <c r="J231" s="164">
        <f>SUM(J232+J236)</f>
        <v>0</v>
      </c>
      <c r="K231" s="164">
        <f>SUM(K232+K236)</f>
        <v>0</v>
      </c>
      <c r="L231" s="164">
        <f>SUM(L232+L236)</f>
        <v>0</v>
      </c>
    </row>
    <row r="232" spans="1:12" x14ac:dyDescent="0.2">
      <c r="A232" s="138"/>
      <c r="B232" s="149">
        <v>12</v>
      </c>
      <c r="C232" s="149"/>
      <c r="D232" s="150">
        <v>64</v>
      </c>
      <c r="E232" s="150">
        <v>10</v>
      </c>
      <c r="F232" s="151"/>
      <c r="G232" s="152" t="s">
        <v>379</v>
      </c>
      <c r="H232" s="158"/>
      <c r="I232" s="158"/>
      <c r="J232" s="158">
        <f>SUM(J233:J235)</f>
        <v>0</v>
      </c>
      <c r="K232" s="158">
        <f>SUM(K233:K235)</f>
        <v>0</v>
      </c>
      <c r="L232" s="158">
        <f>SUM(L233:L235)</f>
        <v>0</v>
      </c>
    </row>
    <row r="233" spans="1:12" x14ac:dyDescent="0.2">
      <c r="A233" s="138"/>
      <c r="B233" s="154"/>
      <c r="C233" s="154"/>
      <c r="D233" s="150">
        <v>64</v>
      </c>
      <c r="E233" s="150">
        <v>10</v>
      </c>
      <c r="F233" s="155">
        <v>10</v>
      </c>
      <c r="G233" s="152" t="s">
        <v>380</v>
      </c>
      <c r="H233" s="158"/>
      <c r="I233" s="158"/>
      <c r="J233" s="158">
        <v>0</v>
      </c>
      <c r="K233" s="158">
        <v>0</v>
      </c>
      <c r="L233" s="158">
        <v>0</v>
      </c>
    </row>
    <row r="234" spans="1:12" x14ac:dyDescent="0.2">
      <c r="A234" s="138"/>
      <c r="B234" s="154"/>
      <c r="C234" s="154"/>
      <c r="D234" s="150">
        <v>64</v>
      </c>
      <c r="E234" s="150">
        <v>10</v>
      </c>
      <c r="F234" s="155">
        <v>20</v>
      </c>
      <c r="G234" s="152" t="s">
        <v>381</v>
      </c>
      <c r="H234" s="158"/>
      <c r="I234" s="158"/>
      <c r="J234" s="158">
        <v>0</v>
      </c>
      <c r="K234" s="158">
        <v>0</v>
      </c>
      <c r="L234" s="158">
        <v>0</v>
      </c>
    </row>
    <row r="235" spans="1:12" x14ac:dyDescent="0.2">
      <c r="A235" s="138"/>
      <c r="B235" s="154"/>
      <c r="C235" s="154"/>
      <c r="D235" s="150">
        <v>64</v>
      </c>
      <c r="E235" s="150">
        <v>10</v>
      </c>
      <c r="F235" s="155">
        <v>25</v>
      </c>
      <c r="G235" s="152" t="s">
        <v>382</v>
      </c>
      <c r="H235" s="158"/>
      <c r="I235" s="158"/>
      <c r="J235" s="158">
        <v>0</v>
      </c>
      <c r="K235" s="158">
        <v>0</v>
      </c>
      <c r="L235" s="158">
        <v>0</v>
      </c>
    </row>
    <row r="236" spans="1:12" x14ac:dyDescent="0.2">
      <c r="A236" s="138"/>
      <c r="B236" s="149">
        <v>13</v>
      </c>
      <c r="C236" s="149"/>
      <c r="D236" s="150">
        <v>64</v>
      </c>
      <c r="E236" s="150">
        <v>20</v>
      </c>
      <c r="F236" s="151"/>
      <c r="G236" s="152" t="s">
        <v>383</v>
      </c>
      <c r="H236" s="158"/>
      <c r="I236" s="158"/>
      <c r="J236" s="158">
        <f>SUM(J237)</f>
        <v>0</v>
      </c>
      <c r="K236" s="158">
        <f>SUM(K237)</f>
        <v>0</v>
      </c>
      <c r="L236" s="158">
        <f>SUM(L237)</f>
        <v>0</v>
      </c>
    </row>
    <row r="237" spans="1:12" x14ac:dyDescent="0.2">
      <c r="A237" s="138"/>
      <c r="B237" s="154"/>
      <c r="C237" s="154"/>
      <c r="D237" s="150">
        <v>64</v>
      </c>
      <c r="E237" s="150">
        <v>20</v>
      </c>
      <c r="F237" s="155">
        <v>10</v>
      </c>
      <c r="G237" s="152" t="s">
        <v>384</v>
      </c>
      <c r="H237" s="158"/>
      <c r="I237" s="158"/>
      <c r="J237" s="158">
        <v>0</v>
      </c>
      <c r="K237" s="158">
        <v>0</v>
      </c>
      <c r="L237" s="158">
        <v>0</v>
      </c>
    </row>
    <row r="238" spans="1:12" x14ac:dyDescent="0.2">
      <c r="A238" s="138"/>
      <c r="B238" s="160"/>
      <c r="C238" s="160"/>
      <c r="D238" s="161"/>
      <c r="E238" s="162"/>
      <c r="F238" s="162"/>
      <c r="G238" s="163" t="s">
        <v>385</v>
      </c>
      <c r="H238" s="164">
        <f>SUM(H239)</f>
        <v>45647.840000000004</v>
      </c>
      <c r="I238" s="164">
        <f>SUM(I239)</f>
        <v>42347.85</v>
      </c>
      <c r="J238" s="164">
        <f>SUM(J239)</f>
        <v>27500</v>
      </c>
      <c r="K238" s="164">
        <f>SUM(K239)</f>
        <v>27500</v>
      </c>
      <c r="L238" s="164">
        <f>SUM(L239)</f>
        <v>27500</v>
      </c>
    </row>
    <row r="239" spans="1:12" x14ac:dyDescent="0.2">
      <c r="A239" s="138"/>
      <c r="B239" s="149">
        <v>14</v>
      </c>
      <c r="C239" s="149"/>
      <c r="D239" s="150">
        <v>66</v>
      </c>
      <c r="E239" s="150">
        <v>10</v>
      </c>
      <c r="F239" s="151"/>
      <c r="G239" s="152" t="s">
        <v>386</v>
      </c>
      <c r="H239" s="158">
        <f>SUM(H240:H261)</f>
        <v>45647.840000000004</v>
      </c>
      <c r="I239" s="158">
        <f>SUM(I240:I261)</f>
        <v>42347.85</v>
      </c>
      <c r="J239" s="158">
        <f>SUM(J240:J261)</f>
        <v>27500</v>
      </c>
      <c r="K239" s="158">
        <f>SUM(K240:K261)</f>
        <v>27500</v>
      </c>
      <c r="L239" s="158">
        <f>SUM(L240:L261)</f>
        <v>27500</v>
      </c>
    </row>
    <row r="240" spans="1:12" x14ac:dyDescent="0.2">
      <c r="A240" s="138"/>
      <c r="B240" s="154"/>
      <c r="C240" s="154"/>
      <c r="D240" s="150">
        <v>66</v>
      </c>
      <c r="E240" s="150">
        <v>10</v>
      </c>
      <c r="F240" s="155">
        <v>10</v>
      </c>
      <c r="G240" s="152" t="s">
        <v>387</v>
      </c>
      <c r="H240" s="157"/>
      <c r="I240" s="157">
        <v>653.33000000000004</v>
      </c>
      <c r="J240" s="158">
        <v>0</v>
      </c>
      <c r="K240" s="158">
        <v>0</v>
      </c>
      <c r="L240" s="158">
        <v>0</v>
      </c>
    </row>
    <row r="241" spans="1:12" x14ac:dyDescent="0.2">
      <c r="A241" s="138"/>
      <c r="B241" s="154"/>
      <c r="C241" s="154"/>
      <c r="D241" s="150">
        <v>66</v>
      </c>
      <c r="E241" s="150">
        <v>10</v>
      </c>
      <c r="F241" s="155">
        <v>20</v>
      </c>
      <c r="G241" s="152" t="s">
        <v>388</v>
      </c>
      <c r="H241" s="157">
        <v>422.88</v>
      </c>
      <c r="I241" s="157">
        <v>1228.92</v>
      </c>
      <c r="J241" s="187">
        <v>500</v>
      </c>
      <c r="K241" s="187">
        <v>500</v>
      </c>
      <c r="L241" s="187">
        <v>500</v>
      </c>
    </row>
    <row r="242" spans="1:12" x14ac:dyDescent="0.2">
      <c r="A242" s="138"/>
      <c r="B242" s="154"/>
      <c r="C242" s="154"/>
      <c r="D242" s="150">
        <v>66</v>
      </c>
      <c r="E242" s="150">
        <v>10</v>
      </c>
      <c r="F242" s="155">
        <v>30</v>
      </c>
      <c r="G242" s="152" t="s">
        <v>389</v>
      </c>
      <c r="H242" s="157">
        <v>13524</v>
      </c>
      <c r="I242" s="157">
        <v>8333.33</v>
      </c>
      <c r="J242" s="187">
        <v>13500</v>
      </c>
      <c r="K242" s="187">
        <v>13500</v>
      </c>
      <c r="L242" s="187">
        <v>13500</v>
      </c>
    </row>
    <row r="243" spans="1:12" x14ac:dyDescent="0.2">
      <c r="A243" s="138"/>
      <c r="B243" s="154"/>
      <c r="C243" s="154"/>
      <c r="D243" s="150">
        <v>66</v>
      </c>
      <c r="E243" s="150">
        <v>10</v>
      </c>
      <c r="F243" s="155">
        <v>40</v>
      </c>
      <c r="G243" s="152" t="s">
        <v>390</v>
      </c>
      <c r="H243" s="157">
        <v>1459.69</v>
      </c>
      <c r="I243" s="157">
        <v>2036.73</v>
      </c>
      <c r="J243" s="187">
        <v>1500</v>
      </c>
      <c r="K243" s="187">
        <v>1500</v>
      </c>
      <c r="L243" s="187">
        <v>1500</v>
      </c>
    </row>
    <row r="244" spans="1:12" x14ac:dyDescent="0.2">
      <c r="A244" s="138"/>
      <c r="B244" s="154"/>
      <c r="C244" s="154"/>
      <c r="D244" s="150">
        <v>66</v>
      </c>
      <c r="E244" s="150">
        <v>10</v>
      </c>
      <c r="F244" s="155">
        <v>45</v>
      </c>
      <c r="G244" s="152" t="s">
        <v>391</v>
      </c>
      <c r="H244" s="158"/>
      <c r="I244" s="158"/>
      <c r="J244" s="158">
        <v>0</v>
      </c>
      <c r="K244" s="158">
        <v>0</v>
      </c>
      <c r="L244" s="158">
        <v>0</v>
      </c>
    </row>
    <row r="245" spans="1:12" x14ac:dyDescent="0.2">
      <c r="A245" s="138"/>
      <c r="B245" s="154"/>
      <c r="C245" s="154"/>
      <c r="D245" s="150">
        <v>66</v>
      </c>
      <c r="E245" s="150">
        <v>10</v>
      </c>
      <c r="F245" s="155">
        <v>50</v>
      </c>
      <c r="G245" s="152" t="s">
        <v>392</v>
      </c>
      <c r="H245" s="158"/>
      <c r="I245" s="158"/>
      <c r="J245" s="158">
        <v>0</v>
      </c>
      <c r="K245" s="158">
        <v>0</v>
      </c>
      <c r="L245" s="158">
        <v>0</v>
      </c>
    </row>
    <row r="246" spans="1:12" x14ac:dyDescent="0.2">
      <c r="A246" s="138"/>
      <c r="B246" s="154"/>
      <c r="C246" s="154"/>
      <c r="D246" s="150">
        <v>66</v>
      </c>
      <c r="E246" s="150">
        <v>10</v>
      </c>
      <c r="F246" s="155">
        <v>60</v>
      </c>
      <c r="G246" s="152" t="s">
        <v>393</v>
      </c>
      <c r="H246" s="157">
        <v>214.79</v>
      </c>
      <c r="I246" s="157">
        <v>381.13</v>
      </c>
      <c r="J246" s="187">
        <v>300</v>
      </c>
      <c r="K246" s="187">
        <v>300</v>
      </c>
      <c r="L246" s="187">
        <v>300</v>
      </c>
    </row>
    <row r="247" spans="1:12" x14ac:dyDescent="0.2">
      <c r="A247" s="138"/>
      <c r="B247" s="154"/>
      <c r="C247" s="154"/>
      <c r="D247" s="150">
        <v>66</v>
      </c>
      <c r="E247" s="150">
        <v>10</v>
      </c>
      <c r="F247" s="155">
        <v>70</v>
      </c>
      <c r="G247" s="152" t="s">
        <v>394</v>
      </c>
      <c r="H247" s="157">
        <v>5708.41</v>
      </c>
      <c r="I247" s="157">
        <v>5172.96</v>
      </c>
      <c r="J247" s="187">
        <v>6000</v>
      </c>
      <c r="K247" s="187">
        <v>6000</v>
      </c>
      <c r="L247" s="187">
        <v>6000</v>
      </c>
    </row>
    <row r="248" spans="1:12" x14ac:dyDescent="0.2">
      <c r="A248" s="138"/>
      <c r="B248" s="154"/>
      <c r="C248" s="154"/>
      <c r="D248" s="150">
        <v>66</v>
      </c>
      <c r="E248" s="150">
        <v>10</v>
      </c>
      <c r="F248" s="155">
        <v>80</v>
      </c>
      <c r="G248" s="152" t="s">
        <v>395</v>
      </c>
      <c r="H248" s="158">
        <v>2778.83</v>
      </c>
      <c r="I248" s="158"/>
      <c r="J248" s="187">
        <v>3500</v>
      </c>
      <c r="K248" s="187">
        <v>3500</v>
      </c>
      <c r="L248" s="187">
        <v>3500</v>
      </c>
    </row>
    <row r="249" spans="1:12" x14ac:dyDescent="0.2">
      <c r="A249" s="138"/>
      <c r="B249" s="154"/>
      <c r="C249" s="154"/>
      <c r="D249" s="150">
        <v>66</v>
      </c>
      <c r="E249" s="150">
        <v>10</v>
      </c>
      <c r="F249" s="155">
        <v>90</v>
      </c>
      <c r="G249" s="152" t="s">
        <v>396</v>
      </c>
      <c r="H249" s="158"/>
      <c r="I249" s="158"/>
      <c r="J249" s="158">
        <v>0</v>
      </c>
      <c r="K249" s="158">
        <v>0</v>
      </c>
      <c r="L249" s="158">
        <v>0</v>
      </c>
    </row>
    <row r="250" spans="1:12" x14ac:dyDescent="0.2">
      <c r="A250" s="138"/>
      <c r="B250" s="154"/>
      <c r="C250" s="154"/>
      <c r="D250" s="150">
        <v>66</v>
      </c>
      <c r="E250" s="150">
        <v>10</v>
      </c>
      <c r="F250" s="155">
        <v>100</v>
      </c>
      <c r="G250" s="152" t="s">
        <v>397</v>
      </c>
      <c r="H250" s="158"/>
      <c r="I250" s="158"/>
      <c r="J250" s="158">
        <v>0</v>
      </c>
      <c r="K250" s="158">
        <v>0</v>
      </c>
      <c r="L250" s="158">
        <v>0</v>
      </c>
    </row>
    <row r="251" spans="1:12" x14ac:dyDescent="0.2">
      <c r="A251" s="138"/>
      <c r="B251" s="154"/>
      <c r="C251" s="154"/>
      <c r="D251" s="150">
        <v>66</v>
      </c>
      <c r="E251" s="150">
        <v>10</v>
      </c>
      <c r="F251" s="155">
        <v>110</v>
      </c>
      <c r="G251" s="152" t="s">
        <v>398</v>
      </c>
      <c r="H251" s="157"/>
      <c r="I251" s="157">
        <v>28.67</v>
      </c>
      <c r="J251" s="158">
        <v>0</v>
      </c>
      <c r="K251" s="158">
        <v>0</v>
      </c>
      <c r="L251" s="158">
        <v>0</v>
      </c>
    </row>
    <row r="252" spans="1:12" x14ac:dyDescent="0.2">
      <c r="A252" s="138"/>
      <c r="B252" s="154"/>
      <c r="C252" s="154"/>
      <c r="D252" s="150">
        <v>66</v>
      </c>
      <c r="E252" s="150">
        <v>10</v>
      </c>
      <c r="F252" s="155">
        <v>120</v>
      </c>
      <c r="G252" s="152" t="s">
        <v>399</v>
      </c>
      <c r="H252" s="158"/>
      <c r="I252" s="158"/>
      <c r="J252" s="158">
        <v>0</v>
      </c>
      <c r="K252" s="158">
        <v>0</v>
      </c>
      <c r="L252" s="158">
        <v>0</v>
      </c>
    </row>
    <row r="253" spans="1:12" x14ac:dyDescent="0.2">
      <c r="A253" s="138"/>
      <c r="B253" s="154"/>
      <c r="C253" s="154"/>
      <c r="D253" s="150">
        <v>66</v>
      </c>
      <c r="E253" s="150">
        <v>10</v>
      </c>
      <c r="F253" s="155">
        <v>130</v>
      </c>
      <c r="G253" s="152" t="s">
        <v>400</v>
      </c>
      <c r="H253" s="157">
        <v>8.25</v>
      </c>
      <c r="I253" s="157">
        <v>121.29</v>
      </c>
      <c r="J253" s="187">
        <v>200</v>
      </c>
      <c r="K253" s="187">
        <v>200</v>
      </c>
      <c r="L253" s="187">
        <v>200</v>
      </c>
    </row>
    <row r="254" spans="1:12" x14ac:dyDescent="0.2">
      <c r="A254" s="138"/>
      <c r="B254" s="154"/>
      <c r="C254" s="154"/>
      <c r="D254" s="150">
        <v>66</v>
      </c>
      <c r="E254" s="150">
        <v>10</v>
      </c>
      <c r="F254" s="155">
        <v>140</v>
      </c>
      <c r="G254" s="152" t="s">
        <v>401</v>
      </c>
      <c r="H254" s="158">
        <v>81.81</v>
      </c>
      <c r="I254" s="158"/>
      <c r="J254" s="158">
        <v>0</v>
      </c>
      <c r="K254" s="158">
        <v>0</v>
      </c>
      <c r="L254" s="158">
        <v>0</v>
      </c>
    </row>
    <row r="255" spans="1:12" x14ac:dyDescent="0.2">
      <c r="A255" s="138"/>
      <c r="B255" s="154"/>
      <c r="C255" s="154"/>
      <c r="D255" s="150">
        <v>66</v>
      </c>
      <c r="E255" s="150">
        <v>10</v>
      </c>
      <c r="F255" s="155">
        <v>141</v>
      </c>
      <c r="G255" s="152" t="s">
        <v>402</v>
      </c>
      <c r="H255" s="158"/>
      <c r="I255" s="158"/>
      <c r="J255" s="158">
        <v>0</v>
      </c>
      <c r="K255" s="158">
        <v>0</v>
      </c>
      <c r="L255" s="158">
        <v>0</v>
      </c>
    </row>
    <row r="256" spans="1:12" x14ac:dyDescent="0.2">
      <c r="A256" s="138"/>
      <c r="B256" s="154"/>
      <c r="C256" s="154"/>
      <c r="D256" s="150">
        <v>66</v>
      </c>
      <c r="E256" s="150">
        <v>10</v>
      </c>
      <c r="F256" s="155">
        <v>150</v>
      </c>
      <c r="G256" s="152" t="s">
        <v>403</v>
      </c>
      <c r="H256" s="157">
        <v>13627.34</v>
      </c>
      <c r="I256" s="157">
        <v>21345.75</v>
      </c>
      <c r="J256" s="158">
        <v>0</v>
      </c>
      <c r="K256" s="158">
        <v>0</v>
      </c>
      <c r="L256" s="158">
        <v>0</v>
      </c>
    </row>
    <row r="257" spans="1:12" x14ac:dyDescent="0.2">
      <c r="A257" s="138"/>
      <c r="B257" s="154"/>
      <c r="C257" s="154"/>
      <c r="D257" s="150">
        <v>66</v>
      </c>
      <c r="E257" s="150">
        <v>10</v>
      </c>
      <c r="F257" s="155">
        <v>151</v>
      </c>
      <c r="G257" s="152" t="s">
        <v>404</v>
      </c>
      <c r="H257" s="157">
        <v>7661.41</v>
      </c>
      <c r="I257" s="157">
        <v>2666.67</v>
      </c>
      <c r="J257" s="187">
        <v>2000</v>
      </c>
      <c r="K257" s="187">
        <v>2000</v>
      </c>
      <c r="L257" s="187">
        <v>2000</v>
      </c>
    </row>
    <row r="258" spans="1:12" x14ac:dyDescent="0.2">
      <c r="A258" s="138"/>
      <c r="B258" s="154"/>
      <c r="C258" s="154"/>
      <c r="D258" s="150">
        <v>66</v>
      </c>
      <c r="E258" s="150">
        <v>10</v>
      </c>
      <c r="F258" s="155">
        <v>160</v>
      </c>
      <c r="G258" s="152" t="s">
        <v>405</v>
      </c>
      <c r="H258" s="158"/>
      <c r="I258" s="158"/>
      <c r="J258" s="158">
        <v>0</v>
      </c>
      <c r="K258" s="158">
        <v>0</v>
      </c>
      <c r="L258" s="158">
        <v>0</v>
      </c>
    </row>
    <row r="259" spans="1:12" x14ac:dyDescent="0.2">
      <c r="A259" s="138"/>
      <c r="B259" s="154"/>
      <c r="C259" s="154"/>
      <c r="D259" s="150"/>
      <c r="E259" s="150"/>
      <c r="F259" s="155"/>
      <c r="G259" s="152" t="s">
        <v>406</v>
      </c>
      <c r="H259" s="158"/>
      <c r="I259" s="158"/>
      <c r="J259" s="158"/>
      <c r="K259" s="158"/>
      <c r="L259" s="158"/>
    </row>
    <row r="260" spans="1:12" x14ac:dyDescent="0.2">
      <c r="A260" s="138"/>
      <c r="B260" s="154"/>
      <c r="C260" s="154"/>
      <c r="D260" s="150">
        <v>66</v>
      </c>
      <c r="E260" s="150">
        <v>10</v>
      </c>
      <c r="F260" s="155">
        <v>170</v>
      </c>
      <c r="G260" s="152" t="s">
        <v>407</v>
      </c>
      <c r="H260" s="157">
        <v>160.43</v>
      </c>
      <c r="I260" s="157">
        <v>379.07</v>
      </c>
      <c r="J260" s="158">
        <v>0</v>
      </c>
      <c r="K260" s="158">
        <v>0</v>
      </c>
      <c r="L260" s="158">
        <v>0</v>
      </c>
    </row>
    <row r="261" spans="1:12" x14ac:dyDescent="0.2">
      <c r="A261" s="138"/>
      <c r="B261" s="154"/>
      <c r="C261" s="154"/>
      <c r="D261" s="150">
        <v>66</v>
      </c>
      <c r="E261" s="150">
        <v>10</v>
      </c>
      <c r="F261" s="155">
        <v>175</v>
      </c>
      <c r="G261" s="152" t="s">
        <v>408</v>
      </c>
      <c r="H261" s="158"/>
      <c r="I261" s="158"/>
      <c r="J261" s="158">
        <v>0</v>
      </c>
      <c r="K261" s="158">
        <v>0</v>
      </c>
      <c r="L261" s="158">
        <v>0</v>
      </c>
    </row>
    <row r="262" spans="1:12" x14ac:dyDescent="0.2">
      <c r="A262" s="138" t="s">
        <v>919</v>
      </c>
      <c r="B262" s="160"/>
      <c r="C262" s="160"/>
      <c r="D262" s="161"/>
      <c r="E262" s="162"/>
      <c r="F262" s="162"/>
      <c r="G262" s="163" t="s">
        <v>409</v>
      </c>
      <c r="H262" s="164">
        <f>SUM(H263+H265+H269)</f>
        <v>5645.97</v>
      </c>
      <c r="I262" s="164">
        <f>SUM(I263+I265+I269)</f>
        <v>3550.23</v>
      </c>
      <c r="J262" s="164">
        <f>SUM(J263+J265+J269)</f>
        <v>6000</v>
      </c>
      <c r="K262" s="164">
        <f>SUM(K263+K265+K269)</f>
        <v>6000</v>
      </c>
      <c r="L262" s="164">
        <f>SUM(L263+L265+L269)</f>
        <v>6000</v>
      </c>
    </row>
    <row r="263" spans="1:12" x14ac:dyDescent="0.2">
      <c r="A263" s="138"/>
      <c r="B263" s="149">
        <v>6</v>
      </c>
      <c r="C263" s="149"/>
      <c r="D263" s="150">
        <v>69</v>
      </c>
      <c r="E263" s="150">
        <v>10</v>
      </c>
      <c r="F263" s="151"/>
      <c r="G263" s="152" t="s">
        <v>410</v>
      </c>
      <c r="H263" s="158">
        <f>SUM(H264)</f>
        <v>0</v>
      </c>
      <c r="I263" s="158">
        <f>SUM(I264)</f>
        <v>0</v>
      </c>
      <c r="J263" s="158">
        <f>SUM(J264)</f>
        <v>0</v>
      </c>
      <c r="K263" s="158">
        <f>SUM(K264)</f>
        <v>0</v>
      </c>
      <c r="L263" s="158">
        <f>SUM(L264)</f>
        <v>0</v>
      </c>
    </row>
    <row r="264" spans="1:12" x14ac:dyDescent="0.2">
      <c r="A264" s="138"/>
      <c r="B264" s="154"/>
      <c r="C264" s="154"/>
      <c r="D264" s="150">
        <v>69</v>
      </c>
      <c r="E264" s="150">
        <v>10</v>
      </c>
      <c r="F264" s="155">
        <v>10</v>
      </c>
      <c r="G264" s="152" t="s">
        <v>411</v>
      </c>
      <c r="H264" s="158"/>
      <c r="I264" s="158"/>
      <c r="J264" s="158">
        <v>0</v>
      </c>
      <c r="K264" s="158">
        <v>0</v>
      </c>
      <c r="L264" s="158">
        <v>0</v>
      </c>
    </row>
    <row r="265" spans="1:12" x14ac:dyDescent="0.2">
      <c r="A265" s="138"/>
      <c r="B265" s="149">
        <v>7</v>
      </c>
      <c r="C265" s="149"/>
      <c r="D265" s="150">
        <v>69</v>
      </c>
      <c r="E265" s="150">
        <v>20</v>
      </c>
      <c r="F265" s="151"/>
      <c r="G265" s="152" t="s">
        <v>217</v>
      </c>
      <c r="H265" s="158">
        <f>SUM(H266:H268)</f>
        <v>5105.13</v>
      </c>
      <c r="I265" s="158">
        <f>SUM(I266:I268)</f>
        <v>3550.23</v>
      </c>
      <c r="J265" s="187">
        <f>SUM(J266:J268)</f>
        <v>6000</v>
      </c>
      <c r="K265" s="187">
        <f>SUM(K266:K268)</f>
        <v>6000</v>
      </c>
      <c r="L265" s="187">
        <f>SUM(L266:L268)</f>
        <v>6000</v>
      </c>
    </row>
    <row r="266" spans="1:12" x14ac:dyDescent="0.2">
      <c r="A266" s="138"/>
      <c r="B266" s="154"/>
      <c r="C266" s="154"/>
      <c r="D266" s="150">
        <v>69</v>
      </c>
      <c r="E266" s="150">
        <v>20</v>
      </c>
      <c r="F266" s="155">
        <v>10</v>
      </c>
      <c r="G266" s="152" t="s">
        <v>412</v>
      </c>
      <c r="H266" s="157">
        <v>5105.13</v>
      </c>
      <c r="I266" s="157">
        <v>1599.55</v>
      </c>
      <c r="J266" s="187">
        <v>3000</v>
      </c>
      <c r="K266" s="187">
        <v>3000</v>
      </c>
      <c r="L266" s="187">
        <v>3000</v>
      </c>
    </row>
    <row r="267" spans="1:12" x14ac:dyDescent="0.2">
      <c r="A267" s="138"/>
      <c r="B267" s="154"/>
      <c r="C267" s="154"/>
      <c r="D267" s="150">
        <v>69</v>
      </c>
      <c r="E267" s="150">
        <v>20</v>
      </c>
      <c r="F267" s="155">
        <v>20</v>
      </c>
      <c r="G267" s="152" t="s">
        <v>413</v>
      </c>
      <c r="H267" s="157"/>
      <c r="I267" s="157">
        <v>1950.68</v>
      </c>
      <c r="J267" s="187">
        <v>2000</v>
      </c>
      <c r="K267" s="187">
        <v>2000</v>
      </c>
      <c r="L267" s="187">
        <v>2000</v>
      </c>
    </row>
    <row r="268" spans="1:12" x14ac:dyDescent="0.2">
      <c r="A268" s="138"/>
      <c r="B268" s="154"/>
      <c r="C268" s="154"/>
      <c r="D268" s="150">
        <v>69</v>
      </c>
      <c r="E268" s="150">
        <v>20</v>
      </c>
      <c r="F268" s="155">
        <v>30</v>
      </c>
      <c r="G268" s="152" t="s">
        <v>414</v>
      </c>
      <c r="H268" s="158"/>
      <c r="I268" s="158"/>
      <c r="J268" s="187">
        <v>1000</v>
      </c>
      <c r="K268" s="187">
        <v>1000</v>
      </c>
      <c r="L268" s="187">
        <v>1000</v>
      </c>
    </row>
    <row r="269" spans="1:12" x14ac:dyDescent="0.2">
      <c r="A269" s="138"/>
      <c r="B269" s="149">
        <v>14</v>
      </c>
      <c r="C269" s="149"/>
      <c r="D269" s="150">
        <v>69</v>
      </c>
      <c r="E269" s="150">
        <v>30</v>
      </c>
      <c r="F269" s="151"/>
      <c r="G269" s="152" t="s">
        <v>386</v>
      </c>
      <c r="H269" s="158">
        <f>SUM(H270:H271)</f>
        <v>540.84</v>
      </c>
      <c r="I269" s="158">
        <f>SUM(I270:I271)</f>
        <v>0</v>
      </c>
      <c r="J269" s="158">
        <f>SUM(J270:J271)</f>
        <v>0</v>
      </c>
      <c r="K269" s="158">
        <f>SUM(K270:K271)</f>
        <v>0</v>
      </c>
      <c r="L269" s="158">
        <f>SUM(L270:L271)</f>
        <v>0</v>
      </c>
    </row>
    <row r="270" spans="1:12" x14ac:dyDescent="0.2">
      <c r="A270" s="138"/>
      <c r="B270" s="154"/>
      <c r="C270" s="154"/>
      <c r="D270" s="150">
        <v>69</v>
      </c>
      <c r="E270" s="150">
        <v>30</v>
      </c>
      <c r="F270" s="155">
        <v>10</v>
      </c>
      <c r="G270" s="152" t="s">
        <v>415</v>
      </c>
      <c r="H270" s="158">
        <v>540.84</v>
      </c>
      <c r="I270" s="158"/>
      <c r="J270" s="158">
        <v>0</v>
      </c>
      <c r="K270" s="158">
        <v>0</v>
      </c>
      <c r="L270" s="158">
        <v>0</v>
      </c>
    </row>
    <row r="271" spans="1:12" x14ac:dyDescent="0.2">
      <c r="A271" s="138"/>
      <c r="B271" s="154"/>
      <c r="C271" s="154"/>
      <c r="D271" s="150">
        <v>69</v>
      </c>
      <c r="E271" s="150">
        <v>30</v>
      </c>
      <c r="F271" s="155">
        <v>11</v>
      </c>
      <c r="G271" s="152" t="s">
        <v>408</v>
      </c>
      <c r="H271" s="158"/>
      <c r="I271" s="158"/>
      <c r="J271" s="158">
        <v>0</v>
      </c>
      <c r="K271" s="158">
        <v>0</v>
      </c>
      <c r="L271" s="158">
        <v>0</v>
      </c>
    </row>
    <row r="272" spans="1:12" x14ac:dyDescent="0.2">
      <c r="A272" s="138"/>
      <c r="B272" s="142"/>
      <c r="C272" s="142"/>
      <c r="D272" s="143"/>
      <c r="E272" s="144"/>
      <c r="F272" s="144"/>
      <c r="G272" s="147" t="s">
        <v>416</v>
      </c>
      <c r="H272" s="148">
        <f>SUM(H273+H276+H278+H281+H284)</f>
        <v>8.06</v>
      </c>
      <c r="I272" s="148">
        <f>SUM(I273+I276+I278+I281+I284)</f>
        <v>0.83</v>
      </c>
      <c r="J272" s="148">
        <f>SUM(J273+J276+J278+J281+J284)</f>
        <v>0</v>
      </c>
      <c r="K272" s="148">
        <f>SUM(K273+K276+K278+K281+K284)</f>
        <v>0</v>
      </c>
      <c r="L272" s="148">
        <f>SUM(L273+L276+L278+L281+L284)</f>
        <v>0</v>
      </c>
    </row>
    <row r="273" spans="1:12" x14ac:dyDescent="0.2">
      <c r="A273" s="138"/>
      <c r="B273" s="149">
        <v>15</v>
      </c>
      <c r="C273" s="149"/>
      <c r="D273" s="150">
        <v>72</v>
      </c>
      <c r="E273" s="150">
        <v>10</v>
      </c>
      <c r="F273" s="151"/>
      <c r="G273" s="152" t="s">
        <v>417</v>
      </c>
      <c r="H273" s="158">
        <f>SUM(H274:H275)</f>
        <v>0</v>
      </c>
      <c r="I273" s="158">
        <f>SUM(I274:I275)</f>
        <v>0</v>
      </c>
      <c r="J273" s="158">
        <f>SUM(J274:J275)</f>
        <v>0</v>
      </c>
      <c r="K273" s="158">
        <f>SUM(K274:K275)</f>
        <v>0</v>
      </c>
      <c r="L273" s="158">
        <f>SUM(L274:L275)</f>
        <v>0</v>
      </c>
    </row>
    <row r="274" spans="1:12" x14ac:dyDescent="0.2">
      <c r="A274" s="138"/>
      <c r="B274" s="154"/>
      <c r="C274" s="154"/>
      <c r="D274" s="150">
        <v>72</v>
      </c>
      <c r="E274" s="150">
        <v>10</v>
      </c>
      <c r="F274" s="155">
        <v>10</v>
      </c>
      <c r="G274" s="152" t="s">
        <v>418</v>
      </c>
      <c r="H274" s="158"/>
      <c r="I274" s="158"/>
      <c r="J274" s="158">
        <v>0</v>
      </c>
      <c r="K274" s="158">
        <v>0</v>
      </c>
      <c r="L274" s="158">
        <v>0</v>
      </c>
    </row>
    <row r="275" spans="1:12" x14ac:dyDescent="0.2">
      <c r="A275" s="138"/>
      <c r="B275" s="154"/>
      <c r="C275" s="154"/>
      <c r="D275" s="150">
        <v>72</v>
      </c>
      <c r="E275" s="150">
        <v>10</v>
      </c>
      <c r="F275" s="155">
        <v>20</v>
      </c>
      <c r="G275" s="152" t="s">
        <v>419</v>
      </c>
      <c r="H275" s="158"/>
      <c r="I275" s="158"/>
      <c r="J275" s="158">
        <v>0</v>
      </c>
      <c r="K275" s="158">
        <v>0</v>
      </c>
      <c r="L275" s="158">
        <v>0</v>
      </c>
    </row>
    <row r="276" spans="1:12" x14ac:dyDescent="0.2">
      <c r="A276" s="138"/>
      <c r="B276" s="149">
        <v>16</v>
      </c>
      <c r="C276" s="149"/>
      <c r="D276" s="150">
        <v>72</v>
      </c>
      <c r="E276" s="150">
        <v>20</v>
      </c>
      <c r="F276" s="151"/>
      <c r="G276" s="152" t="s">
        <v>420</v>
      </c>
      <c r="H276" s="158">
        <f>SUM(H277)</f>
        <v>0</v>
      </c>
      <c r="I276" s="158">
        <f>SUM(I277)</f>
        <v>0</v>
      </c>
      <c r="J276" s="158">
        <f>SUM(J277)</f>
        <v>0</v>
      </c>
      <c r="K276" s="158">
        <f>SUM(K277)</f>
        <v>0</v>
      </c>
      <c r="L276" s="158">
        <f>SUM(L277)</f>
        <v>0</v>
      </c>
    </row>
    <row r="277" spans="1:12" x14ac:dyDescent="0.2">
      <c r="A277" s="138"/>
      <c r="B277" s="154"/>
      <c r="C277" s="154"/>
      <c r="D277" s="150">
        <v>72</v>
      </c>
      <c r="E277" s="150">
        <v>20</v>
      </c>
      <c r="F277" s="155">
        <v>10</v>
      </c>
      <c r="G277" s="152" t="s">
        <v>421</v>
      </c>
      <c r="H277" s="158"/>
      <c r="I277" s="158"/>
      <c r="J277" s="158">
        <v>0</v>
      </c>
      <c r="K277" s="158">
        <v>0</v>
      </c>
      <c r="L277" s="158">
        <v>0</v>
      </c>
    </row>
    <row r="278" spans="1:12" x14ac:dyDescent="0.2">
      <c r="A278" s="138"/>
      <c r="B278" s="149">
        <v>16</v>
      </c>
      <c r="C278" s="149"/>
      <c r="D278" s="150">
        <v>72</v>
      </c>
      <c r="E278" s="150">
        <v>30</v>
      </c>
      <c r="F278" s="151"/>
      <c r="G278" s="152" t="s">
        <v>422</v>
      </c>
      <c r="H278" s="158">
        <f>SUM(H279:H280)</f>
        <v>0</v>
      </c>
      <c r="I278" s="158">
        <f>SUM(I279:I280)</f>
        <v>0</v>
      </c>
      <c r="J278" s="158">
        <f>SUM(J279:J280)</f>
        <v>0</v>
      </c>
      <c r="K278" s="158">
        <f>SUM(K279:K280)</f>
        <v>0</v>
      </c>
      <c r="L278" s="158">
        <f>SUM(L279:L280)</f>
        <v>0</v>
      </c>
    </row>
    <row r="279" spans="1:12" x14ac:dyDescent="0.2">
      <c r="A279" s="138"/>
      <c r="B279" s="154"/>
      <c r="C279" s="154"/>
      <c r="D279" s="150">
        <v>72</v>
      </c>
      <c r="E279" s="150">
        <v>30</v>
      </c>
      <c r="F279" s="155">
        <v>10</v>
      </c>
      <c r="G279" s="152" t="s">
        <v>423</v>
      </c>
      <c r="H279" s="158"/>
      <c r="I279" s="158"/>
      <c r="J279" s="158">
        <v>0</v>
      </c>
      <c r="K279" s="158">
        <v>0</v>
      </c>
      <c r="L279" s="158">
        <v>0</v>
      </c>
    </row>
    <row r="280" spans="1:12" x14ac:dyDescent="0.2">
      <c r="A280" s="138"/>
      <c r="B280" s="154"/>
      <c r="C280" s="154"/>
      <c r="D280" s="150">
        <v>72</v>
      </c>
      <c r="E280" s="150">
        <v>30</v>
      </c>
      <c r="F280" s="155">
        <v>20</v>
      </c>
      <c r="G280" s="152" t="s">
        <v>424</v>
      </c>
      <c r="H280" s="158"/>
      <c r="I280" s="158"/>
      <c r="J280" s="158">
        <v>0</v>
      </c>
      <c r="K280" s="158">
        <v>0</v>
      </c>
      <c r="L280" s="158">
        <v>0</v>
      </c>
    </row>
    <row r="281" spans="1:12" x14ac:dyDescent="0.2">
      <c r="A281" s="138"/>
      <c r="B281" s="149">
        <v>16</v>
      </c>
      <c r="C281" s="149"/>
      <c r="D281" s="150">
        <v>72</v>
      </c>
      <c r="E281" s="150">
        <v>40</v>
      </c>
      <c r="F281" s="151"/>
      <c r="G281" s="152" t="s">
        <v>425</v>
      </c>
      <c r="H281" s="158">
        <f>SUM(H282:H283)</f>
        <v>0</v>
      </c>
      <c r="I281" s="158">
        <f>SUM(I282:I283)</f>
        <v>0</v>
      </c>
      <c r="J281" s="158">
        <f>SUM(J282:J283)</f>
        <v>0</v>
      </c>
      <c r="K281" s="158">
        <f>SUM(K282:K283)</f>
        <v>0</v>
      </c>
      <c r="L281" s="158">
        <f>SUM(L282:L283)</f>
        <v>0</v>
      </c>
    </row>
    <row r="282" spans="1:12" x14ac:dyDescent="0.2">
      <c r="A282" s="138"/>
      <c r="B282" s="154"/>
      <c r="C282" s="154"/>
      <c r="D282" s="150">
        <v>72</v>
      </c>
      <c r="E282" s="150">
        <v>40</v>
      </c>
      <c r="F282" s="155">
        <v>10</v>
      </c>
      <c r="G282" s="152" t="s">
        <v>426</v>
      </c>
      <c r="H282" s="158"/>
      <c r="I282" s="158"/>
      <c r="J282" s="158">
        <v>0</v>
      </c>
      <c r="K282" s="158">
        <v>0</v>
      </c>
      <c r="L282" s="158">
        <v>0</v>
      </c>
    </row>
    <row r="283" spans="1:12" x14ac:dyDescent="0.2">
      <c r="A283" s="138"/>
      <c r="B283" s="154"/>
      <c r="C283" s="154"/>
      <c r="D283" s="150">
        <v>72</v>
      </c>
      <c r="E283" s="150">
        <v>40</v>
      </c>
      <c r="F283" s="155">
        <v>20</v>
      </c>
      <c r="G283" s="152" t="s">
        <v>427</v>
      </c>
      <c r="H283" s="158"/>
      <c r="I283" s="158"/>
      <c r="J283" s="158">
        <v>0</v>
      </c>
      <c r="K283" s="158">
        <v>0</v>
      </c>
      <c r="L283" s="158">
        <v>0</v>
      </c>
    </row>
    <row r="284" spans="1:12" x14ac:dyDescent="0.2">
      <c r="A284" s="138"/>
      <c r="B284" s="149">
        <v>16</v>
      </c>
      <c r="C284" s="149"/>
      <c r="D284" s="150">
        <v>72</v>
      </c>
      <c r="E284" s="150">
        <v>50</v>
      </c>
      <c r="F284" s="151"/>
      <c r="G284" s="152" t="s">
        <v>428</v>
      </c>
      <c r="H284" s="158">
        <f>SUM(H285:H291)</f>
        <v>8.06</v>
      </c>
      <c r="I284" s="158">
        <f>SUM(I285:I291)</f>
        <v>0.83</v>
      </c>
      <c r="J284" s="158">
        <f>SUM(J285:J291)</f>
        <v>0</v>
      </c>
      <c r="K284" s="158">
        <f>SUM(K285:K291)</f>
        <v>0</v>
      </c>
      <c r="L284" s="158">
        <f>SUM(L285:L291)</f>
        <v>0</v>
      </c>
    </row>
    <row r="285" spans="1:12" x14ac:dyDescent="0.2">
      <c r="A285" s="138"/>
      <c r="B285" s="154"/>
      <c r="C285" s="154"/>
      <c r="D285" s="150">
        <v>72</v>
      </c>
      <c r="E285" s="150">
        <v>50</v>
      </c>
      <c r="F285" s="155">
        <v>10</v>
      </c>
      <c r="G285" s="152" t="s">
        <v>429</v>
      </c>
      <c r="H285" s="158"/>
      <c r="I285" s="158"/>
      <c r="J285" s="158">
        <v>0</v>
      </c>
      <c r="K285" s="158">
        <v>0</v>
      </c>
      <c r="L285" s="158">
        <v>0</v>
      </c>
    </row>
    <row r="286" spans="1:12" x14ac:dyDescent="0.2">
      <c r="A286" s="138"/>
      <c r="B286" s="154"/>
      <c r="C286" s="154"/>
      <c r="D286" s="150">
        <v>72</v>
      </c>
      <c r="E286" s="150">
        <v>50</v>
      </c>
      <c r="F286" s="155">
        <v>20</v>
      </c>
      <c r="G286" s="152" t="s">
        <v>430</v>
      </c>
      <c r="H286" s="158"/>
      <c r="I286" s="158"/>
      <c r="J286" s="158">
        <v>0</v>
      </c>
      <c r="K286" s="158">
        <v>0</v>
      </c>
      <c r="L286" s="158">
        <v>0</v>
      </c>
    </row>
    <row r="287" spans="1:12" x14ac:dyDescent="0.2">
      <c r="A287" s="138"/>
      <c r="B287" s="154"/>
      <c r="C287" s="154"/>
      <c r="D287" s="150">
        <v>72</v>
      </c>
      <c r="E287" s="150">
        <v>50</v>
      </c>
      <c r="F287" s="155">
        <v>30</v>
      </c>
      <c r="G287" s="152" t="s">
        <v>431</v>
      </c>
      <c r="H287" s="158">
        <v>8.06</v>
      </c>
      <c r="I287" s="158"/>
      <c r="J287" s="158">
        <v>0</v>
      </c>
      <c r="K287" s="158">
        <v>0</v>
      </c>
      <c r="L287" s="158">
        <v>0</v>
      </c>
    </row>
    <row r="288" spans="1:12" x14ac:dyDescent="0.2">
      <c r="A288" s="138"/>
      <c r="B288" s="154"/>
      <c r="C288" s="154"/>
      <c r="D288" s="150">
        <v>72</v>
      </c>
      <c r="E288" s="150">
        <v>50</v>
      </c>
      <c r="F288" s="155">
        <v>40</v>
      </c>
      <c r="G288" s="152" t="s">
        <v>432</v>
      </c>
      <c r="H288" s="158"/>
      <c r="I288" s="158"/>
      <c r="J288" s="158">
        <v>0</v>
      </c>
      <c r="K288" s="158">
        <v>0</v>
      </c>
      <c r="L288" s="158">
        <v>0</v>
      </c>
    </row>
    <row r="289" spans="1:12" x14ac:dyDescent="0.2">
      <c r="A289" s="138"/>
      <c r="B289" s="154"/>
      <c r="C289" s="154"/>
      <c r="D289" s="150">
        <v>72</v>
      </c>
      <c r="E289" s="150">
        <v>50</v>
      </c>
      <c r="F289" s="155">
        <v>50</v>
      </c>
      <c r="G289" s="152" t="s">
        <v>433</v>
      </c>
      <c r="H289" s="158"/>
      <c r="I289" s="158"/>
      <c r="J289" s="158">
        <v>0</v>
      </c>
      <c r="K289" s="158">
        <v>0</v>
      </c>
      <c r="L289" s="158">
        <v>0</v>
      </c>
    </row>
    <row r="290" spans="1:12" x14ac:dyDescent="0.2">
      <c r="A290" s="138"/>
      <c r="B290" s="154"/>
      <c r="C290" s="154"/>
      <c r="D290" s="150">
        <v>72</v>
      </c>
      <c r="E290" s="150">
        <v>50</v>
      </c>
      <c r="F290" s="155">
        <v>60</v>
      </c>
      <c r="G290" s="152" t="s">
        <v>434</v>
      </c>
      <c r="H290" s="157"/>
      <c r="I290" s="157">
        <v>0.83</v>
      </c>
      <c r="J290" s="158">
        <v>0</v>
      </c>
      <c r="K290" s="158">
        <v>0</v>
      </c>
      <c r="L290" s="158">
        <v>0</v>
      </c>
    </row>
    <row r="291" spans="1:12" x14ac:dyDescent="0.2">
      <c r="A291" s="138"/>
      <c r="B291" s="154"/>
      <c r="C291" s="154"/>
      <c r="D291" s="150">
        <v>72</v>
      </c>
      <c r="E291" s="150">
        <v>50</v>
      </c>
      <c r="F291" s="155">
        <v>61</v>
      </c>
      <c r="G291" s="152" t="s">
        <v>435</v>
      </c>
      <c r="H291" s="158"/>
      <c r="I291" s="158"/>
      <c r="J291" s="158"/>
      <c r="K291" s="158"/>
      <c r="L291" s="158"/>
    </row>
    <row r="292" spans="1:12" x14ac:dyDescent="0.2">
      <c r="A292" s="138"/>
      <c r="B292" s="160"/>
      <c r="C292" s="160"/>
      <c r="D292" s="161"/>
      <c r="E292" s="162"/>
      <c r="F292" s="162"/>
      <c r="G292" s="163" t="s">
        <v>436</v>
      </c>
      <c r="H292" s="164">
        <f>SUM(H293)</f>
        <v>6497.23</v>
      </c>
      <c r="I292" s="164">
        <f>SUM(I293)</f>
        <v>2530.4699999999998</v>
      </c>
      <c r="J292" s="164">
        <f>SUM(J293)</f>
        <v>6649.2199999999993</v>
      </c>
      <c r="K292" s="164">
        <f>SUM(K293)</f>
        <v>7600</v>
      </c>
      <c r="L292" s="164">
        <f>SUM(L293)</f>
        <v>7550</v>
      </c>
    </row>
    <row r="293" spans="1:12" x14ac:dyDescent="0.2">
      <c r="A293" s="138"/>
      <c r="B293" s="149">
        <v>17</v>
      </c>
      <c r="C293" s="149"/>
      <c r="D293" s="150">
        <v>75</v>
      </c>
      <c r="E293" s="150">
        <v>10</v>
      </c>
      <c r="F293" s="151"/>
      <c r="G293" s="152" t="s">
        <v>437</v>
      </c>
      <c r="H293" s="158">
        <f>SUM(H294:H302)</f>
        <v>6497.23</v>
      </c>
      <c r="I293" s="158">
        <f>SUM(I294:I302)</f>
        <v>2530.4699999999998</v>
      </c>
      <c r="J293" s="158">
        <f>SUM(J294:J302)</f>
        <v>6649.2199999999993</v>
      </c>
      <c r="K293" s="158">
        <f>SUM(K294:K302)</f>
        <v>7600</v>
      </c>
      <c r="L293" s="158">
        <f>SUM(L294:L302)</f>
        <v>7550</v>
      </c>
    </row>
    <row r="294" spans="1:12" x14ac:dyDescent="0.2">
      <c r="A294" s="138"/>
      <c r="B294" s="154"/>
      <c r="C294" s="154"/>
      <c r="D294" s="150">
        <v>75</v>
      </c>
      <c r="E294" s="150">
        <v>10</v>
      </c>
      <c r="F294" s="155">
        <v>10</v>
      </c>
      <c r="G294" s="152" t="s">
        <v>438</v>
      </c>
      <c r="H294" s="157">
        <v>2555.21</v>
      </c>
      <c r="I294" s="157">
        <v>2515.44</v>
      </c>
      <c r="J294" s="187">
        <v>3000</v>
      </c>
      <c r="K294" s="187">
        <v>4000</v>
      </c>
      <c r="L294" s="187">
        <v>4000</v>
      </c>
    </row>
    <row r="295" spans="1:12" x14ac:dyDescent="0.2">
      <c r="A295" s="138"/>
      <c r="B295" s="154"/>
      <c r="C295" s="154"/>
      <c r="D295" s="150">
        <v>75</v>
      </c>
      <c r="E295" s="150">
        <v>10</v>
      </c>
      <c r="F295" s="155">
        <v>20</v>
      </c>
      <c r="G295" s="152" t="s">
        <v>439</v>
      </c>
      <c r="H295" s="158">
        <v>3831.45</v>
      </c>
      <c r="I295" s="158"/>
      <c r="J295" s="187">
        <v>3449.22</v>
      </c>
      <c r="K295" s="187">
        <v>3400</v>
      </c>
      <c r="L295" s="187">
        <v>3350</v>
      </c>
    </row>
    <row r="296" spans="1:12" x14ac:dyDescent="0.2">
      <c r="A296" s="138"/>
      <c r="B296" s="154"/>
      <c r="C296" s="154"/>
      <c r="D296" s="150">
        <v>75</v>
      </c>
      <c r="E296" s="150">
        <v>10</v>
      </c>
      <c r="F296" s="155">
        <v>30</v>
      </c>
      <c r="G296" s="152" t="s">
        <v>440</v>
      </c>
      <c r="H296" s="158"/>
      <c r="I296" s="158"/>
      <c r="J296" s="158">
        <v>0</v>
      </c>
      <c r="K296" s="158">
        <v>0</v>
      </c>
      <c r="L296" s="158">
        <v>0</v>
      </c>
    </row>
    <row r="297" spans="1:12" x14ac:dyDescent="0.2">
      <c r="A297" s="138"/>
      <c r="B297" s="154"/>
      <c r="C297" s="154"/>
      <c r="D297" s="150">
        <v>75</v>
      </c>
      <c r="E297" s="150">
        <v>10</v>
      </c>
      <c r="F297" s="155">
        <v>40</v>
      </c>
      <c r="G297" s="152" t="s">
        <v>441</v>
      </c>
      <c r="H297" s="157">
        <v>0.16</v>
      </c>
      <c r="I297" s="157">
        <v>1.79</v>
      </c>
      <c r="J297" s="158">
        <v>0</v>
      </c>
      <c r="K297" s="158">
        <v>0</v>
      </c>
      <c r="L297" s="158">
        <v>0</v>
      </c>
    </row>
    <row r="298" spans="1:12" x14ac:dyDescent="0.2">
      <c r="A298" s="138"/>
      <c r="B298" s="154"/>
      <c r="C298" s="154"/>
      <c r="D298" s="150">
        <v>75</v>
      </c>
      <c r="E298" s="150">
        <v>10</v>
      </c>
      <c r="F298" s="155">
        <v>41</v>
      </c>
      <c r="G298" s="152" t="s">
        <v>442</v>
      </c>
      <c r="H298" s="157"/>
      <c r="I298" s="157">
        <v>1.19</v>
      </c>
      <c r="J298" s="158">
        <v>0</v>
      </c>
      <c r="K298" s="158">
        <v>0</v>
      </c>
      <c r="L298" s="158">
        <v>0</v>
      </c>
    </row>
    <row r="299" spans="1:12" x14ac:dyDescent="0.2">
      <c r="A299" s="138"/>
      <c r="B299" s="154"/>
      <c r="C299" s="154"/>
      <c r="D299" s="150">
        <v>75</v>
      </c>
      <c r="E299" s="150">
        <v>10</v>
      </c>
      <c r="F299" s="155">
        <v>50</v>
      </c>
      <c r="G299" s="152" t="s">
        <v>443</v>
      </c>
      <c r="H299" s="158">
        <v>12</v>
      </c>
      <c r="I299" s="158"/>
      <c r="J299" s="187">
        <v>200</v>
      </c>
      <c r="K299" s="187">
        <v>200</v>
      </c>
      <c r="L299" s="187">
        <v>200</v>
      </c>
    </row>
    <row r="300" spans="1:12" x14ac:dyDescent="0.2">
      <c r="A300" s="138"/>
      <c r="B300" s="154"/>
      <c r="C300" s="154"/>
      <c r="D300" s="150">
        <v>75</v>
      </c>
      <c r="E300" s="150">
        <v>10</v>
      </c>
      <c r="F300" s="155">
        <v>60</v>
      </c>
      <c r="G300" s="152" t="s">
        <v>444</v>
      </c>
      <c r="H300" s="158"/>
      <c r="I300" s="158"/>
      <c r="J300" s="158">
        <v>0</v>
      </c>
      <c r="K300" s="158">
        <v>0</v>
      </c>
      <c r="L300" s="158">
        <v>0</v>
      </c>
    </row>
    <row r="301" spans="1:12" x14ac:dyDescent="0.2">
      <c r="A301" s="138"/>
      <c r="B301" s="154"/>
      <c r="C301" s="154"/>
      <c r="D301" s="150">
        <v>75</v>
      </c>
      <c r="E301" s="150">
        <v>10</v>
      </c>
      <c r="F301" s="155">
        <v>65</v>
      </c>
      <c r="G301" s="152" t="s">
        <v>445</v>
      </c>
      <c r="H301" s="157">
        <v>98.41</v>
      </c>
      <c r="I301" s="157">
        <v>10.72</v>
      </c>
      <c r="J301" s="158">
        <v>0</v>
      </c>
      <c r="K301" s="158">
        <v>0</v>
      </c>
      <c r="L301" s="158">
        <v>0</v>
      </c>
    </row>
    <row r="302" spans="1:12" x14ac:dyDescent="0.2">
      <c r="A302" s="138"/>
      <c r="B302" s="154"/>
      <c r="C302" s="154"/>
      <c r="D302" s="150">
        <v>75</v>
      </c>
      <c r="E302" s="150">
        <v>10</v>
      </c>
      <c r="F302" s="155">
        <v>70</v>
      </c>
      <c r="G302" s="152" t="s">
        <v>446</v>
      </c>
      <c r="H302" s="157"/>
      <c r="I302" s="157">
        <v>1.33</v>
      </c>
      <c r="J302" s="158">
        <v>0</v>
      </c>
      <c r="K302" s="158">
        <v>0</v>
      </c>
      <c r="L302" s="158">
        <v>0</v>
      </c>
    </row>
    <row r="303" spans="1:12" x14ac:dyDescent="0.2">
      <c r="A303" s="138" t="s">
        <v>939</v>
      </c>
      <c r="B303" s="142"/>
      <c r="C303" s="142"/>
      <c r="D303" s="143"/>
      <c r="E303" s="144"/>
      <c r="F303" s="144"/>
      <c r="G303" s="170" t="s">
        <v>447</v>
      </c>
      <c r="H303" s="148">
        <f>SUM(H304-H308)</f>
        <v>0</v>
      </c>
      <c r="I303" s="148">
        <f>SUM(I304-I308)</f>
        <v>0</v>
      </c>
      <c r="J303" s="148">
        <f>SUM(J304-J308)</f>
        <v>0</v>
      </c>
      <c r="K303" s="148">
        <f>SUM(K304-K308)</f>
        <v>0</v>
      </c>
      <c r="L303" s="148">
        <f>SUM(L304-L308)</f>
        <v>0</v>
      </c>
    </row>
    <row r="304" spans="1:12" x14ac:dyDescent="0.2">
      <c r="A304" s="138"/>
      <c r="B304" s="149">
        <v>18</v>
      </c>
      <c r="C304" s="149"/>
      <c r="D304" s="150">
        <v>78</v>
      </c>
      <c r="E304" s="150">
        <v>10</v>
      </c>
      <c r="F304" s="151"/>
      <c r="G304" s="152" t="s">
        <v>448</v>
      </c>
      <c r="H304" s="158">
        <f>SUM(H305:H307)</f>
        <v>0</v>
      </c>
      <c r="I304" s="158">
        <f>SUM(I305:I307)</f>
        <v>0</v>
      </c>
      <c r="J304" s="158">
        <f>SUM(J305:J307)</f>
        <v>0</v>
      </c>
      <c r="K304" s="158">
        <f>SUM(K305:K307)</f>
        <v>0</v>
      </c>
      <c r="L304" s="158">
        <f>SUM(L305:L307)</f>
        <v>0</v>
      </c>
    </row>
    <row r="305" spans="1:12" x14ac:dyDescent="0.2">
      <c r="A305" s="138"/>
      <c r="B305" s="154"/>
      <c r="C305" s="154"/>
      <c r="D305" s="150">
        <v>78</v>
      </c>
      <c r="E305" s="150">
        <v>10</v>
      </c>
      <c r="F305" s="155">
        <v>10</v>
      </c>
      <c r="G305" s="152" t="s">
        <v>449</v>
      </c>
      <c r="H305" s="158"/>
      <c r="I305" s="158"/>
      <c r="J305" s="158">
        <v>0</v>
      </c>
      <c r="K305" s="158">
        <v>0</v>
      </c>
      <c r="L305" s="158">
        <v>0</v>
      </c>
    </row>
    <row r="306" spans="1:12" x14ac:dyDescent="0.2">
      <c r="A306" s="138"/>
      <c r="B306" s="154"/>
      <c r="C306" s="154"/>
      <c r="D306" s="150">
        <v>78</v>
      </c>
      <c r="E306" s="150">
        <v>10</v>
      </c>
      <c r="F306" s="155">
        <v>20</v>
      </c>
      <c r="G306" s="152" t="s">
        <v>450</v>
      </c>
      <c r="H306" s="158"/>
      <c r="I306" s="158"/>
      <c r="J306" s="158">
        <v>0</v>
      </c>
      <c r="K306" s="158">
        <v>0</v>
      </c>
      <c r="L306" s="158">
        <v>0</v>
      </c>
    </row>
    <row r="307" spans="1:12" x14ac:dyDescent="0.2">
      <c r="A307" s="138"/>
      <c r="B307" s="154"/>
      <c r="C307" s="154"/>
      <c r="D307" s="150">
        <v>78</v>
      </c>
      <c r="E307" s="150">
        <v>10</v>
      </c>
      <c r="F307" s="155">
        <v>30</v>
      </c>
      <c r="G307" s="152" t="s">
        <v>451</v>
      </c>
      <c r="H307" s="158"/>
      <c r="I307" s="158"/>
      <c r="J307" s="158">
        <v>0</v>
      </c>
      <c r="K307" s="158">
        <v>0</v>
      </c>
      <c r="L307" s="158">
        <v>0</v>
      </c>
    </row>
    <row r="308" spans="1:12" x14ac:dyDescent="0.2">
      <c r="A308" s="138"/>
      <c r="B308" s="149">
        <v>19</v>
      </c>
      <c r="C308" s="149"/>
      <c r="D308" s="150">
        <v>81</v>
      </c>
      <c r="E308" s="150">
        <v>10</v>
      </c>
      <c r="F308" s="151"/>
      <c r="G308" s="152" t="s">
        <v>452</v>
      </c>
      <c r="H308" s="158">
        <f>SUM(H309:H311)</f>
        <v>0</v>
      </c>
      <c r="I308" s="158">
        <f>SUM(I309:I311)</f>
        <v>0</v>
      </c>
      <c r="J308" s="158">
        <f>SUM(J309:J311)</f>
        <v>0</v>
      </c>
      <c r="K308" s="158">
        <f>SUM(K309:K311)</f>
        <v>0</v>
      </c>
      <c r="L308" s="158">
        <f>SUM(L309:L311)</f>
        <v>0</v>
      </c>
    </row>
    <row r="309" spans="1:12" x14ac:dyDescent="0.2">
      <c r="A309" s="138"/>
      <c r="B309" s="154"/>
      <c r="C309" s="154"/>
      <c r="D309" s="150">
        <v>81</v>
      </c>
      <c r="E309" s="150">
        <v>10</v>
      </c>
      <c r="F309" s="155">
        <v>10</v>
      </c>
      <c r="G309" s="152" t="s">
        <v>453</v>
      </c>
      <c r="H309" s="158"/>
      <c r="I309" s="158"/>
      <c r="J309" s="158">
        <v>0</v>
      </c>
      <c r="K309" s="158">
        <v>0</v>
      </c>
      <c r="L309" s="158">
        <v>0</v>
      </c>
    </row>
    <row r="310" spans="1:12" x14ac:dyDescent="0.2">
      <c r="A310" s="138"/>
      <c r="B310" s="154"/>
      <c r="C310" s="154"/>
      <c r="D310" s="150">
        <v>81</v>
      </c>
      <c r="E310" s="150">
        <v>10</v>
      </c>
      <c r="F310" s="155">
        <v>20</v>
      </c>
      <c r="G310" s="152" t="s">
        <v>454</v>
      </c>
      <c r="H310" s="158"/>
      <c r="I310" s="158"/>
      <c r="J310" s="158">
        <v>0</v>
      </c>
      <c r="K310" s="158">
        <v>0</v>
      </c>
      <c r="L310" s="158">
        <v>0</v>
      </c>
    </row>
    <row r="311" spans="1:12" x14ac:dyDescent="0.2">
      <c r="A311" s="138"/>
      <c r="B311" s="154"/>
      <c r="C311" s="154"/>
      <c r="D311" s="150">
        <v>81</v>
      </c>
      <c r="E311" s="150">
        <v>10</v>
      </c>
      <c r="F311" s="155">
        <v>30</v>
      </c>
      <c r="G311" s="152" t="s">
        <v>455</v>
      </c>
      <c r="H311" s="158"/>
      <c r="I311" s="158"/>
      <c r="J311" s="158">
        <v>0</v>
      </c>
      <c r="K311" s="158">
        <v>0</v>
      </c>
      <c r="L311" s="158">
        <v>0</v>
      </c>
    </row>
    <row r="312" spans="1:12" x14ac:dyDescent="0.2">
      <c r="A312" s="138"/>
      <c r="B312" s="160">
        <v>22</v>
      </c>
      <c r="C312" s="160"/>
      <c r="D312" s="161" t="s">
        <v>456</v>
      </c>
      <c r="E312" s="162"/>
      <c r="F312" s="162"/>
      <c r="G312" s="163" t="s">
        <v>457</v>
      </c>
      <c r="H312" s="164">
        <f>SUM(H313)</f>
        <v>9346.3700000000008</v>
      </c>
      <c r="I312" s="164">
        <f>SUM(I313)</f>
        <v>0</v>
      </c>
      <c r="J312" s="164">
        <f>SUM(J313)</f>
        <v>9400</v>
      </c>
      <c r="K312" s="164">
        <f>SUM(K313)</f>
        <v>12000</v>
      </c>
      <c r="L312" s="164">
        <f>SUM(L313)</f>
        <v>12000</v>
      </c>
    </row>
    <row r="313" spans="1:12" x14ac:dyDescent="0.2">
      <c r="A313" s="138"/>
      <c r="B313" s="149"/>
      <c r="C313" s="149"/>
      <c r="D313" s="150">
        <v>90</v>
      </c>
      <c r="E313" s="150">
        <v>10</v>
      </c>
      <c r="F313" s="151"/>
      <c r="G313" s="152" t="s">
        <v>458</v>
      </c>
      <c r="H313" s="158">
        <f>SUM(H314:H315)</f>
        <v>9346.3700000000008</v>
      </c>
      <c r="I313" s="158">
        <f>SUM(I314:I315)</f>
        <v>0</v>
      </c>
      <c r="J313" s="158">
        <f>SUM(J314:J315)</f>
        <v>9400</v>
      </c>
      <c r="K313" s="158">
        <f>SUM(K314:K315)</f>
        <v>12000</v>
      </c>
      <c r="L313" s="158">
        <f>SUM(L314:L315)</f>
        <v>12000</v>
      </c>
    </row>
    <row r="314" spans="1:12" x14ac:dyDescent="0.2">
      <c r="A314" s="138"/>
      <c r="B314" s="154"/>
      <c r="C314" s="154"/>
      <c r="D314" s="150">
        <v>90</v>
      </c>
      <c r="E314" s="150">
        <v>10</v>
      </c>
      <c r="F314" s="155">
        <v>10</v>
      </c>
      <c r="G314" s="152" t="s">
        <v>459</v>
      </c>
      <c r="H314" s="158">
        <v>9346.3700000000008</v>
      </c>
      <c r="I314" s="158"/>
      <c r="J314" s="187">
        <v>9400</v>
      </c>
      <c r="K314" s="187">
        <v>12000</v>
      </c>
      <c r="L314" s="187">
        <v>12000</v>
      </c>
    </row>
    <row r="315" spans="1:12" x14ac:dyDescent="0.2">
      <c r="A315" s="138"/>
      <c r="B315" s="154"/>
      <c r="C315" s="154"/>
      <c r="D315" s="150">
        <v>90</v>
      </c>
      <c r="E315" s="150">
        <v>10</v>
      </c>
      <c r="F315" s="155">
        <v>20</v>
      </c>
      <c r="G315" s="152" t="s">
        <v>460</v>
      </c>
      <c r="H315" s="158"/>
      <c r="I315" s="158"/>
      <c r="J315" s="158">
        <v>0</v>
      </c>
      <c r="K315" s="158">
        <v>0</v>
      </c>
      <c r="L315" s="158">
        <v>0</v>
      </c>
    </row>
    <row r="316" spans="1:12" x14ac:dyDescent="0.2">
      <c r="A316" s="138"/>
      <c r="B316" s="149"/>
      <c r="C316" s="149"/>
      <c r="D316" s="150"/>
      <c r="E316" s="151"/>
      <c r="F316" s="151"/>
      <c r="G316" s="152" t="s">
        <v>461</v>
      </c>
      <c r="H316" s="158"/>
      <c r="I316" s="158"/>
      <c r="J316" s="158"/>
      <c r="K316" s="158"/>
      <c r="L316" s="158"/>
    </row>
    <row r="317" spans="1:12" x14ac:dyDescent="0.2">
      <c r="A317" s="138"/>
      <c r="B317" s="149">
        <v>23</v>
      </c>
      <c r="C317" s="149"/>
      <c r="D317" s="150">
        <v>98</v>
      </c>
      <c r="E317" s="150">
        <v>10</v>
      </c>
      <c r="F317" s="151"/>
      <c r="G317" s="152" t="s">
        <v>462</v>
      </c>
      <c r="H317" s="158">
        <f>SUM(H318)</f>
        <v>-212.22000000016305</v>
      </c>
      <c r="I317" s="158">
        <f>SUM(I318)</f>
        <v>1131.3299999998794</v>
      </c>
      <c r="J317" s="158" t="e">
        <f>SUM(J318)</f>
        <v>#REF!</v>
      </c>
      <c r="K317" s="158">
        <f>SUM(K318)</f>
        <v>14883.489999999845</v>
      </c>
      <c r="L317" s="158">
        <f>SUM(L318)</f>
        <v>10745.307499999428</v>
      </c>
    </row>
    <row r="318" spans="1:12" x14ac:dyDescent="0.2">
      <c r="A318" s="138"/>
      <c r="B318" s="154"/>
      <c r="C318" s="154"/>
      <c r="D318" s="150">
        <v>98</v>
      </c>
      <c r="E318" s="150">
        <v>10</v>
      </c>
      <c r="F318" s="155">
        <v>10</v>
      </c>
      <c r="G318" s="152" t="s">
        <v>463</v>
      </c>
      <c r="H318" s="158">
        <f>SUM(H3+H220+H272+H303-H51-H173-H209-H231-H238-H292-H312)</f>
        <v>-212.22000000016305</v>
      </c>
      <c r="I318" s="158">
        <f>SUM(I3+I220+I272+I303-I51-I173-I209-I231-I238-I292-I312)</f>
        <v>1131.3299999998794</v>
      </c>
      <c r="J318" s="158" t="e">
        <f>SUM(J3+J220+J272+J303-J51-J173-J209-J231-J238-J292-J312)</f>
        <v>#REF!</v>
      </c>
      <c r="K318" s="158">
        <f>SUM(K3+K220+K272+K303-K51-K173-K209-K231-K238-K292-K312)</f>
        <v>14883.489999999845</v>
      </c>
      <c r="L318" s="158">
        <f>SUM(L3+L220+L272+L303-L51-L173-L209-L231-L238-L292-L312)</f>
        <v>10745.307499999428</v>
      </c>
    </row>
    <row r="319" spans="1:12" x14ac:dyDescent="0.2">
      <c r="B319" s="172"/>
      <c r="C319" s="172"/>
      <c r="D319" s="173"/>
      <c r="E319" s="174"/>
      <c r="F319" s="174"/>
      <c r="G319" s="174"/>
      <c r="H319" s="175"/>
      <c r="I319" s="175"/>
      <c r="J319" s="176"/>
    </row>
    <row r="320" spans="1:12" ht="25.5" x14ac:dyDescent="0.2">
      <c r="G320" s="178" t="s">
        <v>464</v>
      </c>
      <c r="H320" s="179">
        <v>19928.490000000005</v>
      </c>
      <c r="I320" s="179">
        <v>15386.969999999998</v>
      </c>
      <c r="J320" s="180">
        <v>12638.249999999998</v>
      </c>
      <c r="K320">
        <v>9628</v>
      </c>
      <c r="L320">
        <v>8638</v>
      </c>
    </row>
    <row r="322" spans="7:9" x14ac:dyDescent="0.2">
      <c r="G322" t="s">
        <v>465</v>
      </c>
      <c r="H322" s="180">
        <f>SUM(H318,H320)</f>
        <v>19716.269999999844</v>
      </c>
      <c r="I322" s="180">
        <f>SUM(I318,I320)</f>
        <v>16518.299999999876</v>
      </c>
    </row>
  </sheetData>
  <mergeCells count="1">
    <mergeCell ref="A1:J1"/>
  </mergeCells>
  <phoneticPr fontId="48" type="noConversion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9" workbookViewId="0">
      <selection activeCell="G22" sqref="G22"/>
    </sheetView>
  </sheetViews>
  <sheetFormatPr defaultRowHeight="15.75" x14ac:dyDescent="0.25"/>
  <cols>
    <col min="1" max="1" width="5" style="188" customWidth="1"/>
    <col min="2" max="2" width="22.85546875" style="188" customWidth="1"/>
    <col min="3" max="3" width="12.85546875" style="199" customWidth="1"/>
    <col min="4" max="4" width="9.42578125" style="188" bestFit="1" customWidth="1"/>
    <col min="5" max="5" width="12" style="188" bestFit="1" customWidth="1"/>
    <col min="6" max="6" width="9.140625" style="188"/>
    <col min="7" max="7" width="13" style="188" customWidth="1"/>
    <col min="8" max="16384" width="9.140625" style="188"/>
  </cols>
  <sheetData>
    <row r="1" spans="1:3" x14ac:dyDescent="0.25">
      <c r="A1" s="255" t="s">
        <v>504</v>
      </c>
      <c r="B1" s="256"/>
      <c r="C1" s="257"/>
    </row>
    <row r="3" spans="1:3" x14ac:dyDescent="0.25">
      <c r="A3" s="189" t="s">
        <v>505</v>
      </c>
      <c r="B3" s="189" t="s">
        <v>506</v>
      </c>
      <c r="C3" s="190" t="s">
        <v>507</v>
      </c>
    </row>
    <row r="4" spans="1:3" x14ac:dyDescent="0.25">
      <c r="A4" s="191" t="s">
        <v>508</v>
      </c>
      <c r="B4" s="191" t="s">
        <v>509</v>
      </c>
      <c r="C4" s="192">
        <v>466.2</v>
      </c>
    </row>
    <row r="5" spans="1:3" x14ac:dyDescent="0.25">
      <c r="A5" s="193" t="s">
        <v>510</v>
      </c>
      <c r="B5" s="193" t="s">
        <v>511</v>
      </c>
      <c r="C5" s="194">
        <v>947.94</v>
      </c>
    </row>
    <row r="6" spans="1:3" x14ac:dyDescent="0.25">
      <c r="A6" s="191" t="s">
        <v>512</v>
      </c>
      <c r="B6" s="191" t="s">
        <v>513</v>
      </c>
      <c r="C6" s="192"/>
    </row>
    <row r="7" spans="1:3" x14ac:dyDescent="0.25">
      <c r="A7" s="191" t="s">
        <v>514</v>
      </c>
      <c r="B7" s="191" t="s">
        <v>515</v>
      </c>
      <c r="C7" s="192">
        <v>947.94</v>
      </c>
    </row>
    <row r="8" spans="1:3" x14ac:dyDescent="0.25">
      <c r="A8" s="189" t="s">
        <v>516</v>
      </c>
      <c r="B8" s="195" t="s">
        <v>517</v>
      </c>
      <c r="C8" s="190">
        <v>3200</v>
      </c>
    </row>
    <row r="9" spans="1:3" x14ac:dyDescent="0.25">
      <c r="A9" s="191" t="s">
        <v>512</v>
      </c>
      <c r="B9" s="191" t="s">
        <v>518</v>
      </c>
      <c r="C9" s="192">
        <v>777</v>
      </c>
    </row>
    <row r="10" spans="1:3" x14ac:dyDescent="0.25">
      <c r="A10" s="191" t="s">
        <v>512</v>
      </c>
      <c r="B10" s="191" t="s">
        <v>519</v>
      </c>
      <c r="C10" s="192">
        <v>929.81</v>
      </c>
    </row>
    <row r="11" spans="1:3" x14ac:dyDescent="0.25">
      <c r="A11" s="193" t="s">
        <v>508</v>
      </c>
      <c r="B11" s="193" t="s">
        <v>520</v>
      </c>
      <c r="C11" s="194">
        <v>947.94</v>
      </c>
    </row>
    <row r="12" spans="1:3" x14ac:dyDescent="0.25">
      <c r="A12" s="191" t="s">
        <v>521</v>
      </c>
      <c r="B12" s="191" t="s">
        <v>522</v>
      </c>
      <c r="C12" s="192">
        <v>529.62</v>
      </c>
    </row>
    <row r="13" spans="1:3" x14ac:dyDescent="0.25">
      <c r="A13" s="191" t="s">
        <v>523</v>
      </c>
      <c r="B13" s="191" t="s">
        <v>524</v>
      </c>
      <c r="C13" s="192">
        <v>435.12</v>
      </c>
    </row>
    <row r="14" spans="1:3" x14ac:dyDescent="0.25">
      <c r="A14" s="191" t="s">
        <v>525</v>
      </c>
      <c r="B14" s="191" t="s">
        <v>526</v>
      </c>
      <c r="C14" s="192">
        <v>929.81</v>
      </c>
    </row>
    <row r="15" spans="1:3" x14ac:dyDescent="0.25">
      <c r="A15" s="193" t="s">
        <v>527</v>
      </c>
      <c r="B15" s="193" t="s">
        <v>528</v>
      </c>
      <c r="C15" s="194">
        <v>844.34</v>
      </c>
    </row>
    <row r="16" spans="1:3" x14ac:dyDescent="0.25">
      <c r="A16" s="191" t="s">
        <v>512</v>
      </c>
      <c r="B16" s="191" t="s">
        <v>529</v>
      </c>
      <c r="C16" s="192">
        <v>947.94</v>
      </c>
    </row>
    <row r="17" spans="1:5" x14ac:dyDescent="0.25">
      <c r="A17" s="193" t="s">
        <v>510</v>
      </c>
      <c r="B17" s="193" t="s">
        <v>530</v>
      </c>
      <c r="C17" s="194">
        <v>120.34</v>
      </c>
    </row>
    <row r="18" spans="1:5" x14ac:dyDescent="0.25">
      <c r="A18" s="196" t="s">
        <v>531</v>
      </c>
      <c r="B18" s="196" t="s">
        <v>532</v>
      </c>
      <c r="C18" s="197">
        <v>947.94</v>
      </c>
    </row>
    <row r="19" spans="1:5" x14ac:dyDescent="0.25">
      <c r="A19" s="191" t="s">
        <v>508</v>
      </c>
      <c r="B19" s="191" t="s">
        <v>533</v>
      </c>
      <c r="C19" s="192">
        <v>947.94</v>
      </c>
    </row>
    <row r="20" spans="1:5" x14ac:dyDescent="0.25">
      <c r="A20" s="191" t="s">
        <v>534</v>
      </c>
      <c r="B20" s="191" t="s">
        <v>535</v>
      </c>
      <c r="C20" s="192">
        <v>717.43</v>
      </c>
    </row>
    <row r="21" spans="1:5" x14ac:dyDescent="0.25">
      <c r="A21" s="196" t="s">
        <v>527</v>
      </c>
      <c r="B21" s="196" t="s">
        <v>536</v>
      </c>
      <c r="C21" s="197"/>
    </row>
    <row r="22" spans="1:5" x14ac:dyDescent="0.25">
      <c r="A22" s="191" t="s">
        <v>537</v>
      </c>
      <c r="B22" s="191" t="s">
        <v>538</v>
      </c>
      <c r="C22" s="192">
        <v>572.39</v>
      </c>
    </row>
    <row r="23" spans="1:5" x14ac:dyDescent="0.25">
      <c r="A23" s="196" t="s">
        <v>527</v>
      </c>
      <c r="B23" s="196" t="s">
        <v>539</v>
      </c>
      <c r="C23" s="197">
        <v>821.03</v>
      </c>
    </row>
    <row r="24" spans="1:5" x14ac:dyDescent="0.25">
      <c r="A24" s="196" t="s">
        <v>527</v>
      </c>
      <c r="B24" s="196" t="s">
        <v>540</v>
      </c>
      <c r="C24" s="197">
        <v>947.94</v>
      </c>
    </row>
    <row r="25" spans="1:5" x14ac:dyDescent="0.25">
      <c r="A25" s="191" t="s">
        <v>512</v>
      </c>
      <c r="B25" s="191" t="s">
        <v>541</v>
      </c>
      <c r="C25" s="192">
        <v>862.47</v>
      </c>
    </row>
    <row r="26" spans="1:5" x14ac:dyDescent="0.25">
      <c r="A26" s="196" t="s">
        <v>542</v>
      </c>
      <c r="B26" s="196" t="s">
        <v>543</v>
      </c>
      <c r="C26" s="197">
        <v>947.94</v>
      </c>
    </row>
    <row r="27" spans="1:5" x14ac:dyDescent="0.25">
      <c r="A27" s="191" t="s">
        <v>508</v>
      </c>
      <c r="B27" s="191" t="s">
        <v>544</v>
      </c>
      <c r="C27" s="192">
        <v>947.94</v>
      </c>
    </row>
    <row r="28" spans="1:5" x14ac:dyDescent="0.25">
      <c r="A28" s="191" t="s">
        <v>525</v>
      </c>
      <c r="B28" s="191" t="s">
        <v>545</v>
      </c>
      <c r="C28" s="192">
        <v>934.22</v>
      </c>
    </row>
    <row r="29" spans="1:5" x14ac:dyDescent="0.25">
      <c r="A29" s="191" t="s">
        <v>514</v>
      </c>
      <c r="B29" s="191" t="s">
        <v>546</v>
      </c>
      <c r="C29" s="192">
        <v>927.22</v>
      </c>
      <c r="D29" s="198"/>
      <c r="E29" s="198"/>
    </row>
    <row r="30" spans="1:5" x14ac:dyDescent="0.25">
      <c r="A30" s="191" t="s">
        <v>512</v>
      </c>
      <c r="B30" s="191" t="s">
        <v>547</v>
      </c>
      <c r="C30" s="192"/>
      <c r="D30" s="198"/>
      <c r="E30" s="198"/>
    </row>
    <row r="31" spans="1:5" x14ac:dyDescent="0.25">
      <c r="A31" s="191" t="s">
        <v>512</v>
      </c>
      <c r="B31" s="191" t="s">
        <v>548</v>
      </c>
      <c r="C31" s="192">
        <v>727.79</v>
      </c>
    </row>
    <row r="32" spans="1:5" x14ac:dyDescent="0.25">
      <c r="A32" s="189"/>
      <c r="B32" s="195"/>
      <c r="C32" s="190"/>
    </row>
    <row r="33" spans="2:7" x14ac:dyDescent="0.25">
      <c r="C33" s="199">
        <f>SUM(C4:C32)</f>
        <v>22326.250000000004</v>
      </c>
      <c r="E33" s="200"/>
    </row>
    <row r="34" spans="2:7" x14ac:dyDescent="0.25">
      <c r="B34" s="201" t="s">
        <v>549</v>
      </c>
      <c r="C34" s="199" t="s">
        <v>550</v>
      </c>
      <c r="D34" s="188" t="s">
        <v>551</v>
      </c>
      <c r="E34" s="200" t="s">
        <v>552</v>
      </c>
    </row>
    <row r="35" spans="2:7" ht="18.75" x14ac:dyDescent="0.3">
      <c r="B35" s="188" t="s">
        <v>553</v>
      </c>
      <c r="C35" s="202">
        <f>SUM(C5+C8+C11+C15+C17)</f>
        <v>6060.5600000000013</v>
      </c>
      <c r="D35" s="203">
        <f>PRODUCT(C35*0.33)</f>
        <v>1999.9848000000006</v>
      </c>
      <c r="E35" s="202">
        <f>SUM(C35:D35)</f>
        <v>8060.5448000000015</v>
      </c>
    </row>
    <row r="36" spans="2:7" ht="18.75" x14ac:dyDescent="0.3">
      <c r="B36" s="188" t="s">
        <v>554</v>
      </c>
      <c r="C36" s="204">
        <f>SUM(C4+C6+C7+C9+C10+C12+C13+C14+C16+C19+C20+C22+C25+C27+C28+C29+C30+C31)</f>
        <v>12600.84</v>
      </c>
      <c r="D36" s="205">
        <f>PRODUCT(C36*0.33)</f>
        <v>4158.2772000000004</v>
      </c>
      <c r="E36" s="204">
        <f>SUM(C36:D36)</f>
        <v>16759.117200000001</v>
      </c>
    </row>
    <row r="37" spans="2:7" ht="18.75" x14ac:dyDescent="0.3">
      <c r="B37" s="188" t="s">
        <v>555</v>
      </c>
      <c r="C37" s="206">
        <f>SUM(C18+C21+C23+C24+C26)</f>
        <v>3664.85</v>
      </c>
      <c r="D37" s="207">
        <f>PRODUCT(C37*0.33)</f>
        <v>1209.4005</v>
      </c>
      <c r="E37" s="206">
        <f>SUM(C37:D37)</f>
        <v>4874.2505000000001</v>
      </c>
    </row>
    <row r="38" spans="2:7" x14ac:dyDescent="0.25">
      <c r="C38" s="199">
        <f>SUM(C35:C37)</f>
        <v>22326.25</v>
      </c>
      <c r="D38" s="199">
        <f>SUM(D35:D37)</f>
        <v>7367.6625000000004</v>
      </c>
      <c r="E38" s="199">
        <f>SUM(E35:E37)</f>
        <v>29693.912500000006</v>
      </c>
    </row>
    <row r="40" spans="2:7" x14ac:dyDescent="0.25">
      <c r="G40" s="199"/>
    </row>
  </sheetData>
  <mergeCells count="1">
    <mergeCell ref="A1:C1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D1" workbookViewId="0">
      <selection activeCell="M35" sqref="M35"/>
    </sheetView>
  </sheetViews>
  <sheetFormatPr defaultRowHeight="12.75" x14ac:dyDescent="0.2"/>
  <cols>
    <col min="1" max="1" width="3.85546875" customWidth="1"/>
    <col min="2" max="2" width="4.28515625" customWidth="1"/>
    <col min="3" max="3" width="4" customWidth="1"/>
    <col min="4" max="4" width="4.28515625" customWidth="1"/>
    <col min="5" max="5" width="4.140625" customWidth="1"/>
    <col min="6" max="6" width="4.28515625" customWidth="1"/>
    <col min="7" max="7" width="44.140625" customWidth="1"/>
    <col min="8" max="8" width="11.140625" customWidth="1"/>
    <col min="9" max="9" width="12.140625" customWidth="1"/>
    <col min="10" max="10" width="13.28515625" customWidth="1"/>
    <col min="11" max="11" width="11.42578125" style="216" customWidth="1"/>
    <col min="12" max="12" width="11.5703125" style="216" customWidth="1"/>
  </cols>
  <sheetData>
    <row r="1" spans="1:12" ht="18" x14ac:dyDescent="0.25">
      <c r="A1" s="214" t="s">
        <v>577</v>
      </c>
      <c r="H1" s="140" t="s">
        <v>572</v>
      </c>
      <c r="I1" s="140" t="s">
        <v>573</v>
      </c>
      <c r="J1" s="140" t="s">
        <v>574</v>
      </c>
      <c r="K1" s="219" t="s">
        <v>575</v>
      </c>
      <c r="L1" s="219" t="s">
        <v>576</v>
      </c>
    </row>
    <row r="2" spans="1:12" x14ac:dyDescent="0.2">
      <c r="A2" s="138"/>
      <c r="B2" s="160">
        <v>10</v>
      </c>
      <c r="C2" s="160"/>
      <c r="D2" s="161"/>
      <c r="E2" s="162"/>
      <c r="F2" s="162"/>
      <c r="G2" s="163" t="s">
        <v>320</v>
      </c>
      <c r="H2" s="164">
        <v>37735.099999999991</v>
      </c>
      <c r="I2" s="164">
        <v>36933.450000000004</v>
      </c>
      <c r="J2" s="164">
        <f>J3+J10+J34</f>
        <v>36993.86</v>
      </c>
      <c r="K2" s="217">
        <f>K3+K10+K34</f>
        <v>31573.57</v>
      </c>
      <c r="L2" s="217">
        <f>L3+L10+L34</f>
        <v>23820.729999999996</v>
      </c>
    </row>
    <row r="3" spans="1:12" x14ac:dyDescent="0.2">
      <c r="A3" s="138"/>
      <c r="B3" s="149"/>
      <c r="C3" s="149" t="s">
        <v>927</v>
      </c>
      <c r="D3" s="150">
        <v>58</v>
      </c>
      <c r="E3" s="150">
        <v>10</v>
      </c>
      <c r="F3" s="151"/>
      <c r="G3" s="152" t="s">
        <v>321</v>
      </c>
      <c r="H3" s="158">
        <v>5003.1400000000003</v>
      </c>
      <c r="I3" s="158">
        <v>8862.35</v>
      </c>
      <c r="J3" s="158">
        <f>SUM(J4:J9)</f>
        <v>9610.6899999999987</v>
      </c>
      <c r="K3" s="218">
        <f>SUM(K4:K9)</f>
        <v>6450.8899999999994</v>
      </c>
      <c r="L3" s="218">
        <f>SUM(L4:L9)</f>
        <v>1965.17</v>
      </c>
    </row>
    <row r="4" spans="1:12" x14ac:dyDescent="0.2">
      <c r="A4" s="138"/>
      <c r="B4" s="149"/>
      <c r="C4" s="149"/>
      <c r="D4" s="150"/>
      <c r="E4" s="150"/>
      <c r="F4" s="151"/>
      <c r="G4" s="152" t="s">
        <v>322</v>
      </c>
      <c r="H4" s="158"/>
      <c r="I4" s="158"/>
      <c r="J4" s="158"/>
      <c r="K4" s="219"/>
      <c r="L4" s="219"/>
    </row>
    <row r="5" spans="1:12" x14ac:dyDescent="0.2">
      <c r="A5" s="138"/>
      <c r="B5" s="154"/>
      <c r="C5" s="154"/>
      <c r="D5" s="150">
        <v>58</v>
      </c>
      <c r="E5" s="150">
        <v>10</v>
      </c>
      <c r="F5" s="155">
        <v>10</v>
      </c>
      <c r="G5" s="152" t="s">
        <v>323</v>
      </c>
      <c r="H5" s="158"/>
      <c r="I5" s="158"/>
      <c r="J5" s="158">
        <v>0</v>
      </c>
      <c r="K5" s="219"/>
      <c r="L5" s="219"/>
    </row>
    <row r="6" spans="1:12" x14ac:dyDescent="0.2">
      <c r="A6" s="138"/>
      <c r="B6" s="154"/>
      <c r="C6" s="154"/>
      <c r="D6" s="150">
        <v>58</v>
      </c>
      <c r="E6" s="150">
        <v>10</v>
      </c>
      <c r="F6" s="155">
        <v>20</v>
      </c>
      <c r="G6" s="152" t="s">
        <v>324</v>
      </c>
      <c r="H6" s="157">
        <v>3866.38</v>
      </c>
      <c r="I6" s="157">
        <v>8265.59</v>
      </c>
      <c r="J6" s="158">
        <v>9570.23</v>
      </c>
      <c r="K6" s="219">
        <v>6430.65</v>
      </c>
      <c r="L6" s="219">
        <v>1965.17</v>
      </c>
    </row>
    <row r="7" spans="1:12" x14ac:dyDescent="0.2">
      <c r="A7" s="138"/>
      <c r="B7" s="154"/>
      <c r="C7" s="154"/>
      <c r="D7" s="150">
        <v>58</v>
      </c>
      <c r="E7" s="150">
        <v>10</v>
      </c>
      <c r="F7" s="155">
        <v>30</v>
      </c>
      <c r="G7" s="152" t="s">
        <v>325</v>
      </c>
      <c r="H7" s="157">
        <v>1136.76</v>
      </c>
      <c r="I7" s="157">
        <v>596.76</v>
      </c>
      <c r="J7" s="158">
        <v>40.46</v>
      </c>
      <c r="K7" s="219">
        <v>20.239999999999998</v>
      </c>
      <c r="L7" s="219"/>
    </row>
    <row r="8" spans="1:12" x14ac:dyDescent="0.2">
      <c r="A8" s="138"/>
      <c r="B8" s="154"/>
      <c r="C8" s="154"/>
      <c r="D8" s="150">
        <v>58</v>
      </c>
      <c r="E8" s="150">
        <v>10</v>
      </c>
      <c r="F8" s="155">
        <v>40</v>
      </c>
      <c r="G8" s="152" t="s">
        <v>326</v>
      </c>
      <c r="H8" s="158"/>
      <c r="I8" s="158"/>
      <c r="J8" s="158">
        <v>0</v>
      </c>
      <c r="K8" s="219"/>
      <c r="L8" s="219"/>
    </row>
    <row r="9" spans="1:12" x14ac:dyDescent="0.2">
      <c r="A9" s="138"/>
      <c r="B9" s="154"/>
      <c r="C9" s="154"/>
      <c r="D9" s="150">
        <v>58</v>
      </c>
      <c r="E9" s="150">
        <v>10</v>
      </c>
      <c r="F9" s="155">
        <v>41</v>
      </c>
      <c r="G9" s="152" t="s">
        <v>327</v>
      </c>
      <c r="H9" s="158"/>
      <c r="I9" s="158"/>
      <c r="J9" s="158">
        <v>0</v>
      </c>
      <c r="K9" s="219"/>
      <c r="L9" s="219"/>
    </row>
    <row r="10" spans="1:12" x14ac:dyDescent="0.2">
      <c r="A10" s="138"/>
      <c r="B10" s="149"/>
      <c r="C10" s="149" t="s">
        <v>928</v>
      </c>
      <c r="D10" s="150">
        <v>58</v>
      </c>
      <c r="E10" s="150">
        <v>20</v>
      </c>
      <c r="F10" s="151"/>
      <c r="G10" s="152" t="s">
        <v>328</v>
      </c>
      <c r="H10" s="158">
        <v>30964.329999999994</v>
      </c>
      <c r="I10" s="158">
        <v>28071.100000000006</v>
      </c>
      <c r="J10" s="158">
        <f>SUM(J11:J33)</f>
        <v>25383.17</v>
      </c>
      <c r="K10" s="218">
        <f>SUM(K11:K33)</f>
        <v>23122.68</v>
      </c>
      <c r="L10" s="218">
        <f>SUM(L11:L33)</f>
        <v>19855.559999999998</v>
      </c>
    </row>
    <row r="11" spans="1:12" x14ac:dyDescent="0.2">
      <c r="A11" s="138"/>
      <c r="B11" s="154"/>
      <c r="C11" s="154"/>
      <c r="D11" s="150">
        <v>58</v>
      </c>
      <c r="E11" s="150">
        <v>20</v>
      </c>
      <c r="F11" s="155">
        <v>10</v>
      </c>
      <c r="G11" s="152" t="s">
        <v>329</v>
      </c>
      <c r="H11" s="157">
        <v>8639.92</v>
      </c>
      <c r="I11" s="157">
        <v>8616.25</v>
      </c>
      <c r="J11" s="158">
        <v>8639.92</v>
      </c>
      <c r="K11" s="219">
        <v>8639.92</v>
      </c>
      <c r="L11" s="219">
        <v>8639.92</v>
      </c>
    </row>
    <row r="12" spans="1:12" x14ac:dyDescent="0.2">
      <c r="A12" s="138"/>
      <c r="B12" s="154"/>
      <c r="C12" s="154"/>
      <c r="D12" s="150">
        <v>58</v>
      </c>
      <c r="E12" s="150">
        <v>20</v>
      </c>
      <c r="F12" s="155">
        <v>20</v>
      </c>
      <c r="G12" s="152" t="s">
        <v>330</v>
      </c>
      <c r="H12" s="158"/>
      <c r="I12" s="158"/>
      <c r="J12" s="158">
        <v>0</v>
      </c>
      <c r="K12" s="219"/>
      <c r="L12" s="219"/>
    </row>
    <row r="13" spans="1:12" x14ac:dyDescent="0.2">
      <c r="A13" s="138"/>
      <c r="B13" s="154"/>
      <c r="C13" s="154"/>
      <c r="D13" s="150">
        <v>58</v>
      </c>
      <c r="E13" s="150">
        <v>20</v>
      </c>
      <c r="F13" s="155">
        <v>30</v>
      </c>
      <c r="G13" s="152" t="s">
        <v>331</v>
      </c>
      <c r="H13" s="157">
        <v>4981.47</v>
      </c>
      <c r="I13" s="157">
        <v>5093.75</v>
      </c>
      <c r="J13" s="158">
        <v>2535.2600000000002</v>
      </c>
      <c r="K13" s="219">
        <v>2020.74</v>
      </c>
      <c r="L13" s="219">
        <v>2020.74</v>
      </c>
    </row>
    <row r="14" spans="1:12" x14ac:dyDescent="0.2">
      <c r="A14" s="138"/>
      <c r="B14" s="154"/>
      <c r="C14" s="154"/>
      <c r="D14" s="150">
        <v>58</v>
      </c>
      <c r="E14" s="150">
        <v>20</v>
      </c>
      <c r="F14" s="155">
        <v>40</v>
      </c>
      <c r="G14" s="152" t="s">
        <v>332</v>
      </c>
      <c r="H14" s="158"/>
      <c r="I14" s="158"/>
      <c r="J14" s="158">
        <v>0</v>
      </c>
      <c r="K14" s="219"/>
      <c r="L14" s="219"/>
    </row>
    <row r="15" spans="1:12" x14ac:dyDescent="0.2">
      <c r="A15" s="138"/>
      <c r="B15" s="154"/>
      <c r="C15" s="154"/>
      <c r="D15" s="150">
        <v>58</v>
      </c>
      <c r="E15" s="150">
        <v>20</v>
      </c>
      <c r="F15" s="155">
        <v>50</v>
      </c>
      <c r="G15" s="152" t="s">
        <v>333</v>
      </c>
      <c r="H15" s="157">
        <v>4290.8</v>
      </c>
      <c r="I15" s="157">
        <v>4245.2700000000004</v>
      </c>
      <c r="J15" s="158">
        <v>4460.3500000000004</v>
      </c>
      <c r="K15" s="219">
        <v>4451.5600000000004</v>
      </c>
      <c r="L15" s="219">
        <v>3681.16</v>
      </c>
    </row>
    <row r="16" spans="1:12" x14ac:dyDescent="0.2">
      <c r="A16" s="138"/>
      <c r="B16" s="154"/>
      <c r="C16" s="154"/>
      <c r="D16" s="150">
        <v>58</v>
      </c>
      <c r="E16" s="150">
        <v>20</v>
      </c>
      <c r="F16" s="155">
        <v>51</v>
      </c>
      <c r="G16" s="152" t="s">
        <v>334</v>
      </c>
      <c r="H16" s="157"/>
      <c r="I16" s="157">
        <v>2470.2399999999998</v>
      </c>
      <c r="J16" s="158">
        <v>2563.06</v>
      </c>
      <c r="K16" s="219">
        <v>2313.06</v>
      </c>
      <c r="L16" s="219">
        <v>1799.18</v>
      </c>
    </row>
    <row r="17" spans="1:12" x14ac:dyDescent="0.2">
      <c r="A17" s="138"/>
      <c r="B17" s="154"/>
      <c r="C17" s="154"/>
      <c r="D17" s="150">
        <v>58</v>
      </c>
      <c r="E17" s="150">
        <v>20</v>
      </c>
      <c r="F17" s="155">
        <v>52</v>
      </c>
      <c r="G17" s="152" t="s">
        <v>335</v>
      </c>
      <c r="H17" s="157"/>
      <c r="I17" s="157">
        <v>954.68</v>
      </c>
      <c r="J17" s="158">
        <v>966.14</v>
      </c>
      <c r="K17" s="219">
        <v>575.49</v>
      </c>
      <c r="L17" s="219">
        <v>500.2</v>
      </c>
    </row>
    <row r="18" spans="1:12" x14ac:dyDescent="0.2">
      <c r="A18" s="138"/>
      <c r="B18" s="154"/>
      <c r="C18" s="154"/>
      <c r="D18" s="150">
        <v>58</v>
      </c>
      <c r="E18" s="150">
        <v>20</v>
      </c>
      <c r="F18" s="155">
        <v>53</v>
      </c>
      <c r="G18" s="152" t="s">
        <v>336</v>
      </c>
      <c r="H18" s="157"/>
      <c r="I18" s="157">
        <v>133.94999999999999</v>
      </c>
      <c r="J18" s="158">
        <v>134.32</v>
      </c>
      <c r="K18" s="219">
        <v>134.32</v>
      </c>
      <c r="L18" s="219">
        <v>22.39</v>
      </c>
    </row>
    <row r="19" spans="1:12" x14ac:dyDescent="0.2">
      <c r="A19" s="138"/>
      <c r="B19" s="154"/>
      <c r="C19" s="154"/>
      <c r="D19" s="150">
        <v>58</v>
      </c>
      <c r="E19" s="150">
        <v>20</v>
      </c>
      <c r="F19" s="155">
        <v>54</v>
      </c>
      <c r="G19" s="152" t="s">
        <v>337</v>
      </c>
      <c r="H19" s="157"/>
      <c r="I19" s="157">
        <v>738.88</v>
      </c>
      <c r="J19" s="158">
        <v>740.91</v>
      </c>
      <c r="K19" s="219">
        <v>623.07000000000005</v>
      </c>
      <c r="L19" s="219">
        <v>599.52</v>
      </c>
    </row>
    <row r="20" spans="1:12" x14ac:dyDescent="0.2">
      <c r="A20" s="138"/>
      <c r="B20" s="154"/>
      <c r="C20" s="154"/>
      <c r="D20" s="150">
        <v>58</v>
      </c>
      <c r="E20" s="150">
        <v>20</v>
      </c>
      <c r="F20" s="155">
        <v>55</v>
      </c>
      <c r="G20" s="152" t="s">
        <v>338</v>
      </c>
      <c r="H20" s="158"/>
      <c r="I20" s="158"/>
      <c r="J20" s="158">
        <v>0</v>
      </c>
      <c r="K20" s="219"/>
      <c r="L20" s="219"/>
    </row>
    <row r="21" spans="1:12" x14ac:dyDescent="0.2">
      <c r="A21" s="138"/>
      <c r="B21" s="154"/>
      <c r="C21" s="154"/>
      <c r="D21" s="150">
        <v>58</v>
      </c>
      <c r="E21" s="150">
        <v>20</v>
      </c>
      <c r="F21" s="155">
        <v>56</v>
      </c>
      <c r="G21" s="152" t="s">
        <v>339</v>
      </c>
      <c r="H21" s="157"/>
      <c r="I21" s="157">
        <v>43.59</v>
      </c>
      <c r="J21" s="158">
        <v>0</v>
      </c>
      <c r="K21" s="219"/>
      <c r="L21" s="219"/>
    </row>
    <row r="22" spans="1:12" x14ac:dyDescent="0.2">
      <c r="A22" s="138"/>
      <c r="B22" s="154"/>
      <c r="C22" s="154"/>
      <c r="D22" s="150">
        <v>58</v>
      </c>
      <c r="E22" s="150">
        <v>20</v>
      </c>
      <c r="F22" s="155">
        <v>57</v>
      </c>
      <c r="G22" s="152" t="s">
        <v>340</v>
      </c>
      <c r="H22" s="158"/>
      <c r="I22" s="158"/>
      <c r="J22" s="158">
        <v>0</v>
      </c>
      <c r="K22" s="219"/>
      <c r="L22" s="219"/>
    </row>
    <row r="23" spans="1:12" x14ac:dyDescent="0.2">
      <c r="A23" s="138"/>
      <c r="B23" s="154"/>
      <c r="C23" s="154"/>
      <c r="D23" s="150">
        <v>58</v>
      </c>
      <c r="E23" s="150">
        <v>20</v>
      </c>
      <c r="F23" s="155">
        <v>60</v>
      </c>
      <c r="G23" s="152" t="s">
        <v>341</v>
      </c>
      <c r="H23" s="157">
        <v>5636.55</v>
      </c>
      <c r="I23" s="157">
        <v>553.65</v>
      </c>
      <c r="J23" s="158">
        <v>466.37</v>
      </c>
      <c r="K23" s="219">
        <v>303.17</v>
      </c>
      <c r="L23" s="219">
        <v>114.37</v>
      </c>
    </row>
    <row r="24" spans="1:12" x14ac:dyDescent="0.2">
      <c r="A24" s="138"/>
      <c r="B24" s="154"/>
      <c r="C24" s="154"/>
      <c r="D24" s="150">
        <v>58</v>
      </c>
      <c r="E24" s="150">
        <v>20</v>
      </c>
      <c r="F24" s="155">
        <v>70</v>
      </c>
      <c r="G24" s="152" t="s">
        <v>342</v>
      </c>
      <c r="H24" s="157">
        <v>4070.19</v>
      </c>
      <c r="I24" s="157">
        <v>1604.97</v>
      </c>
      <c r="J24" s="158">
        <v>1156.68</v>
      </c>
      <c r="K24" s="219">
        <v>1110</v>
      </c>
      <c r="L24" s="219">
        <v>617.78</v>
      </c>
    </row>
    <row r="25" spans="1:12" x14ac:dyDescent="0.2">
      <c r="A25" s="138"/>
      <c r="B25" s="154"/>
      <c r="C25" s="154"/>
      <c r="D25" s="150"/>
      <c r="E25" s="150"/>
      <c r="F25" s="155"/>
      <c r="G25" s="152" t="s">
        <v>343</v>
      </c>
      <c r="H25" s="158"/>
      <c r="I25" s="158"/>
      <c r="J25" s="158"/>
      <c r="K25" s="219"/>
      <c r="L25" s="219"/>
    </row>
    <row r="26" spans="1:12" x14ac:dyDescent="0.2">
      <c r="A26" s="138"/>
      <c r="B26" s="154"/>
      <c r="C26" s="154"/>
      <c r="D26" s="150">
        <v>58</v>
      </c>
      <c r="E26" s="150">
        <v>20</v>
      </c>
      <c r="F26" s="155">
        <v>80</v>
      </c>
      <c r="G26" s="152" t="s">
        <v>344</v>
      </c>
      <c r="H26" s="158"/>
      <c r="I26" s="158"/>
      <c r="J26" s="158">
        <v>0</v>
      </c>
      <c r="K26" s="219"/>
      <c r="L26" s="219"/>
    </row>
    <row r="27" spans="1:12" x14ac:dyDescent="0.2">
      <c r="A27" s="138"/>
      <c r="B27" s="154"/>
      <c r="C27" s="154"/>
      <c r="D27" s="150">
        <v>58</v>
      </c>
      <c r="E27" s="150">
        <v>20</v>
      </c>
      <c r="F27" s="155">
        <v>90</v>
      </c>
      <c r="G27" s="152" t="s">
        <v>345</v>
      </c>
      <c r="H27" s="157">
        <v>2413.7800000000002</v>
      </c>
      <c r="I27" s="157">
        <v>2686.8</v>
      </c>
      <c r="J27" s="158">
        <v>2788.54</v>
      </c>
      <c r="K27" s="219">
        <v>2019.73</v>
      </c>
      <c r="L27" s="219">
        <v>928.68</v>
      </c>
    </row>
    <row r="28" spans="1:12" x14ac:dyDescent="0.2">
      <c r="A28" s="138"/>
      <c r="B28" s="154"/>
      <c r="C28" s="154"/>
      <c r="D28" s="150">
        <v>58</v>
      </c>
      <c r="E28" s="150">
        <v>20</v>
      </c>
      <c r="F28" s="155">
        <v>100</v>
      </c>
      <c r="G28" s="152" t="s">
        <v>346</v>
      </c>
      <c r="H28" s="158"/>
      <c r="I28" s="158"/>
      <c r="J28" s="158">
        <v>0</v>
      </c>
      <c r="K28" s="219"/>
      <c r="L28" s="219"/>
    </row>
    <row r="29" spans="1:12" x14ac:dyDescent="0.2">
      <c r="A29" s="138"/>
      <c r="B29" s="154"/>
      <c r="C29" s="154"/>
      <c r="D29" s="150">
        <v>58</v>
      </c>
      <c r="E29" s="150">
        <v>20</v>
      </c>
      <c r="F29" s="155">
        <v>110</v>
      </c>
      <c r="G29" s="152" t="s">
        <v>347</v>
      </c>
      <c r="H29" s="158"/>
      <c r="I29" s="158"/>
      <c r="J29" s="158">
        <v>0</v>
      </c>
      <c r="K29" s="219"/>
      <c r="L29" s="219"/>
    </row>
    <row r="30" spans="1:12" x14ac:dyDescent="0.2">
      <c r="A30" s="138"/>
      <c r="B30" s="154"/>
      <c r="C30" s="154"/>
      <c r="D30" s="150">
        <v>58</v>
      </c>
      <c r="E30" s="150">
        <v>20</v>
      </c>
      <c r="F30" s="155">
        <v>120</v>
      </c>
      <c r="G30" s="152" t="s">
        <v>348</v>
      </c>
      <c r="H30" s="158"/>
      <c r="I30" s="158"/>
      <c r="J30" s="158">
        <v>0</v>
      </c>
      <c r="K30" s="219"/>
      <c r="L30" s="219"/>
    </row>
    <row r="31" spans="1:12" x14ac:dyDescent="0.2">
      <c r="A31" s="138"/>
      <c r="B31" s="154"/>
      <c r="C31" s="154"/>
      <c r="D31" s="150">
        <v>58</v>
      </c>
      <c r="E31" s="150">
        <v>20</v>
      </c>
      <c r="F31" s="155">
        <v>121</v>
      </c>
      <c r="G31" s="152" t="s">
        <v>349</v>
      </c>
      <c r="H31" s="158"/>
      <c r="I31" s="158"/>
      <c r="J31" s="158">
        <v>0</v>
      </c>
      <c r="K31" s="219"/>
      <c r="L31" s="219"/>
    </row>
    <row r="32" spans="1:12" x14ac:dyDescent="0.2">
      <c r="A32" s="138"/>
      <c r="B32" s="154"/>
      <c r="C32" s="154"/>
      <c r="D32" s="150">
        <v>58</v>
      </c>
      <c r="E32" s="150">
        <v>20</v>
      </c>
      <c r="F32" s="155">
        <v>125</v>
      </c>
      <c r="G32" s="152" t="s">
        <v>350</v>
      </c>
      <c r="H32" s="157">
        <v>931.62</v>
      </c>
      <c r="I32" s="157">
        <v>929.07</v>
      </c>
      <c r="J32" s="158">
        <v>931.62</v>
      </c>
      <c r="K32" s="219">
        <v>931.62</v>
      </c>
      <c r="L32" s="219">
        <v>931.62</v>
      </c>
    </row>
    <row r="33" spans="1:12" x14ac:dyDescent="0.2">
      <c r="A33" s="138"/>
      <c r="B33" s="154"/>
      <c r="C33" s="154"/>
      <c r="D33" s="150">
        <v>58</v>
      </c>
      <c r="E33" s="150">
        <v>20</v>
      </c>
      <c r="F33" s="155">
        <v>130</v>
      </c>
      <c r="G33" s="152" t="s">
        <v>351</v>
      </c>
      <c r="H33" s="158"/>
      <c r="I33" s="158"/>
      <c r="J33" s="158">
        <v>0</v>
      </c>
      <c r="K33" s="219"/>
      <c r="L33" s="219"/>
    </row>
    <row r="34" spans="1:12" x14ac:dyDescent="0.2">
      <c r="A34" s="138"/>
      <c r="B34" s="149"/>
      <c r="C34" s="149" t="s">
        <v>931</v>
      </c>
      <c r="D34" s="150">
        <v>58</v>
      </c>
      <c r="E34" s="150">
        <v>30</v>
      </c>
      <c r="F34" s="151"/>
      <c r="G34" s="152" t="s">
        <v>352</v>
      </c>
      <c r="H34" s="158">
        <v>1767.63</v>
      </c>
      <c r="I34" s="158">
        <v>0</v>
      </c>
      <c r="J34" s="158">
        <f>SUM(J35:J36)</f>
        <v>2000</v>
      </c>
      <c r="K34" s="218">
        <f>SUM(K35:K36)</f>
        <v>2000</v>
      </c>
      <c r="L34" s="218">
        <f>SUM(L35:L36)</f>
        <v>2000</v>
      </c>
    </row>
    <row r="35" spans="1:12" x14ac:dyDescent="0.2">
      <c r="A35" s="138"/>
      <c r="B35" s="154"/>
      <c r="C35" s="154"/>
      <c r="D35" s="150">
        <v>58</v>
      </c>
      <c r="E35" s="150">
        <v>30</v>
      </c>
      <c r="F35" s="155">
        <v>10</v>
      </c>
      <c r="G35" s="152" t="s">
        <v>353</v>
      </c>
      <c r="H35" s="158">
        <v>1767.63</v>
      </c>
      <c r="I35" s="158"/>
      <c r="J35" s="158">
        <v>2000</v>
      </c>
      <c r="K35" s="219">
        <v>2000</v>
      </c>
      <c r="L35" s="219">
        <v>2000</v>
      </c>
    </row>
    <row r="36" spans="1:12" x14ac:dyDescent="0.2">
      <c r="A36" s="138"/>
      <c r="B36" s="154"/>
      <c r="C36" s="154"/>
      <c r="D36" s="150">
        <v>58</v>
      </c>
      <c r="E36" s="150">
        <v>30</v>
      </c>
      <c r="F36" s="155">
        <v>20</v>
      </c>
      <c r="G36" s="152" t="s">
        <v>354</v>
      </c>
      <c r="H36" s="158"/>
      <c r="I36" s="158"/>
      <c r="J36" s="158">
        <v>0</v>
      </c>
      <c r="K36" s="219"/>
      <c r="L36" s="219"/>
    </row>
  </sheetData>
  <phoneticPr fontId="4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workbookViewId="0">
      <selection activeCell="H20" sqref="H20"/>
    </sheetView>
  </sheetViews>
  <sheetFormatPr defaultRowHeight="15.75" x14ac:dyDescent="0.25"/>
  <cols>
    <col min="1" max="1" width="5" style="188" customWidth="1"/>
    <col min="2" max="2" width="22.85546875" style="188" customWidth="1"/>
    <col min="3" max="3" width="16.7109375" style="188" customWidth="1"/>
    <col min="4" max="4" width="13" style="188" customWidth="1"/>
    <col min="5" max="5" width="12.85546875" style="199" customWidth="1"/>
    <col min="6" max="6" width="9.42578125" style="188" bestFit="1" customWidth="1"/>
    <col min="7" max="7" width="12" style="188" bestFit="1" customWidth="1"/>
    <col min="8" max="8" width="9.140625" style="188"/>
    <col min="9" max="9" width="13" style="188" customWidth="1"/>
    <col min="10" max="16384" width="9.140625" style="188"/>
  </cols>
  <sheetData>
    <row r="1" spans="1:5" x14ac:dyDescent="0.25">
      <c r="A1" s="255" t="s">
        <v>556</v>
      </c>
      <c r="B1" s="258"/>
      <c r="C1" s="258"/>
      <c r="D1" s="258"/>
      <c r="E1" s="259"/>
    </row>
    <row r="3" spans="1:5" x14ac:dyDescent="0.25">
      <c r="A3" s="189" t="s">
        <v>505</v>
      </c>
      <c r="B3" s="189" t="s">
        <v>506</v>
      </c>
      <c r="C3" s="189" t="s">
        <v>557</v>
      </c>
      <c r="D3" s="189" t="s">
        <v>558</v>
      </c>
      <c r="E3" s="190" t="s">
        <v>507</v>
      </c>
    </row>
    <row r="4" spans="1:5" x14ac:dyDescent="0.25">
      <c r="A4" s="191" t="s">
        <v>508</v>
      </c>
      <c r="B4" s="191" t="s">
        <v>509</v>
      </c>
      <c r="C4" s="191">
        <v>1020</v>
      </c>
      <c r="D4" s="191">
        <v>500</v>
      </c>
      <c r="E4" s="192">
        <f>SUM(C4:D4)</f>
        <v>1520</v>
      </c>
    </row>
    <row r="5" spans="1:5" x14ac:dyDescent="0.25">
      <c r="A5" s="193" t="s">
        <v>510</v>
      </c>
      <c r="B5" s="193" t="s">
        <v>511</v>
      </c>
      <c r="C5" s="191">
        <v>1020</v>
      </c>
      <c r="D5" s="191">
        <v>500</v>
      </c>
      <c r="E5" s="194">
        <f t="shared" ref="E5:E31" si="0">SUM(C5:D5)</f>
        <v>1520</v>
      </c>
    </row>
    <row r="6" spans="1:5" x14ac:dyDescent="0.25">
      <c r="A6" s="191" t="s">
        <v>512</v>
      </c>
      <c r="B6" s="191" t="s">
        <v>513</v>
      </c>
      <c r="C6" s="191">
        <v>1020</v>
      </c>
      <c r="D6" s="191">
        <v>500</v>
      </c>
      <c r="E6" s="192">
        <f t="shared" si="0"/>
        <v>1520</v>
      </c>
    </row>
    <row r="7" spans="1:5" x14ac:dyDescent="0.25">
      <c r="A7" s="191" t="s">
        <v>514</v>
      </c>
      <c r="B7" s="191" t="s">
        <v>515</v>
      </c>
      <c r="C7" s="191">
        <v>1020</v>
      </c>
      <c r="D7" s="191">
        <v>500</v>
      </c>
      <c r="E7" s="192">
        <f t="shared" si="0"/>
        <v>1520</v>
      </c>
    </row>
    <row r="8" spans="1:5" x14ac:dyDescent="0.25">
      <c r="A8" s="189" t="s">
        <v>516</v>
      </c>
      <c r="B8" s="195" t="s">
        <v>517</v>
      </c>
      <c r="C8" s="191">
        <v>1020</v>
      </c>
      <c r="D8" s="191">
        <v>500</v>
      </c>
      <c r="E8" s="190">
        <f t="shared" si="0"/>
        <v>1520</v>
      </c>
    </row>
    <row r="9" spans="1:5" x14ac:dyDescent="0.25">
      <c r="A9" s="191" t="s">
        <v>512</v>
      </c>
      <c r="B9" s="191" t="s">
        <v>518</v>
      </c>
      <c r="C9" s="191">
        <v>1020</v>
      </c>
      <c r="D9" s="191">
        <v>500</v>
      </c>
      <c r="E9" s="192">
        <f t="shared" si="0"/>
        <v>1520</v>
      </c>
    </row>
    <row r="10" spans="1:5" x14ac:dyDescent="0.25">
      <c r="A10" s="191" t="s">
        <v>512</v>
      </c>
      <c r="B10" s="191" t="s">
        <v>519</v>
      </c>
      <c r="C10" s="191">
        <v>1020</v>
      </c>
      <c r="D10" s="191">
        <v>500</v>
      </c>
      <c r="E10" s="192">
        <f t="shared" si="0"/>
        <v>1520</v>
      </c>
    </row>
    <row r="11" spans="1:5" x14ac:dyDescent="0.25">
      <c r="A11" s="193" t="s">
        <v>508</v>
      </c>
      <c r="B11" s="193" t="s">
        <v>520</v>
      </c>
      <c r="C11" s="191">
        <v>1020</v>
      </c>
      <c r="D11" s="191">
        <v>500</v>
      </c>
      <c r="E11" s="194">
        <f t="shared" si="0"/>
        <v>1520</v>
      </c>
    </row>
    <row r="12" spans="1:5" x14ac:dyDescent="0.25">
      <c r="A12" s="191" t="s">
        <v>521</v>
      </c>
      <c r="B12" s="191" t="s">
        <v>522</v>
      </c>
      <c r="C12" s="191">
        <v>1020</v>
      </c>
      <c r="D12" s="191">
        <v>500</v>
      </c>
      <c r="E12" s="192">
        <f t="shared" si="0"/>
        <v>1520</v>
      </c>
    </row>
    <row r="13" spans="1:5" x14ac:dyDescent="0.25">
      <c r="A13" s="191" t="s">
        <v>523</v>
      </c>
      <c r="B13" s="191" t="s">
        <v>524</v>
      </c>
      <c r="C13" s="191">
        <v>1020</v>
      </c>
      <c r="D13" s="191">
        <v>500</v>
      </c>
      <c r="E13" s="192">
        <f t="shared" si="0"/>
        <v>1520</v>
      </c>
    </row>
    <row r="14" spans="1:5" x14ac:dyDescent="0.25">
      <c r="A14" s="191" t="s">
        <v>525</v>
      </c>
      <c r="B14" s="191" t="s">
        <v>526</v>
      </c>
      <c r="C14" s="191">
        <v>1020</v>
      </c>
      <c r="D14" s="191">
        <v>500</v>
      </c>
      <c r="E14" s="192">
        <f t="shared" si="0"/>
        <v>1520</v>
      </c>
    </row>
    <row r="15" spans="1:5" x14ac:dyDescent="0.25">
      <c r="A15" s="193" t="s">
        <v>527</v>
      </c>
      <c r="B15" s="193" t="s">
        <v>528</v>
      </c>
      <c r="C15" s="191">
        <v>1020</v>
      </c>
      <c r="D15" s="191">
        <v>500</v>
      </c>
      <c r="E15" s="194">
        <f t="shared" si="0"/>
        <v>1520</v>
      </c>
    </row>
    <row r="16" spans="1:5" x14ac:dyDescent="0.25">
      <c r="A16" s="191" t="s">
        <v>512</v>
      </c>
      <c r="B16" s="191" t="s">
        <v>529</v>
      </c>
      <c r="C16" s="191">
        <v>1020</v>
      </c>
      <c r="D16" s="191">
        <v>500</v>
      </c>
      <c r="E16" s="192">
        <f t="shared" si="0"/>
        <v>1520</v>
      </c>
    </row>
    <row r="17" spans="1:7" x14ac:dyDescent="0.25">
      <c r="A17" s="193" t="s">
        <v>510</v>
      </c>
      <c r="B17" s="193" t="s">
        <v>530</v>
      </c>
      <c r="C17" s="191">
        <v>1020</v>
      </c>
      <c r="D17" s="191">
        <v>500</v>
      </c>
      <c r="E17" s="194">
        <f t="shared" si="0"/>
        <v>1520</v>
      </c>
    </row>
    <row r="18" spans="1:7" x14ac:dyDescent="0.25">
      <c r="A18" s="196" t="s">
        <v>531</v>
      </c>
      <c r="B18" s="196" t="s">
        <v>532</v>
      </c>
      <c r="C18" s="191">
        <v>1020</v>
      </c>
      <c r="D18" s="191">
        <v>500</v>
      </c>
      <c r="E18" s="197">
        <f t="shared" si="0"/>
        <v>1520</v>
      </c>
    </row>
    <row r="19" spans="1:7" x14ac:dyDescent="0.25">
      <c r="A19" s="191" t="s">
        <v>508</v>
      </c>
      <c r="B19" s="191" t="s">
        <v>533</v>
      </c>
      <c r="C19" s="191">
        <v>1020</v>
      </c>
      <c r="D19" s="191">
        <v>500</v>
      </c>
      <c r="E19" s="192">
        <f t="shared" si="0"/>
        <v>1520</v>
      </c>
    </row>
    <row r="20" spans="1:7" x14ac:dyDescent="0.25">
      <c r="A20" s="191" t="s">
        <v>534</v>
      </c>
      <c r="B20" s="191" t="s">
        <v>535</v>
      </c>
      <c r="C20" s="191">
        <v>1020</v>
      </c>
      <c r="D20" s="191">
        <v>500</v>
      </c>
      <c r="E20" s="192">
        <f t="shared" si="0"/>
        <v>1520</v>
      </c>
    </row>
    <row r="21" spans="1:7" x14ac:dyDescent="0.25">
      <c r="A21" s="196" t="s">
        <v>527</v>
      </c>
      <c r="B21" s="196" t="s">
        <v>536</v>
      </c>
      <c r="C21" s="191">
        <v>1020</v>
      </c>
      <c r="D21" s="191">
        <v>500</v>
      </c>
      <c r="E21" s="197">
        <f t="shared" si="0"/>
        <v>1520</v>
      </c>
    </row>
    <row r="22" spans="1:7" x14ac:dyDescent="0.25">
      <c r="A22" s="191" t="s">
        <v>537</v>
      </c>
      <c r="B22" s="191" t="s">
        <v>538</v>
      </c>
      <c r="C22" s="191">
        <v>1020</v>
      </c>
      <c r="D22" s="191">
        <v>500</v>
      </c>
      <c r="E22" s="192">
        <f t="shared" si="0"/>
        <v>1520</v>
      </c>
    </row>
    <row r="23" spans="1:7" x14ac:dyDescent="0.25">
      <c r="A23" s="196" t="s">
        <v>527</v>
      </c>
      <c r="B23" s="196" t="s">
        <v>539</v>
      </c>
      <c r="C23" s="191">
        <v>1020</v>
      </c>
      <c r="D23" s="191">
        <v>500</v>
      </c>
      <c r="E23" s="197">
        <f t="shared" si="0"/>
        <v>1520</v>
      </c>
    </row>
    <row r="24" spans="1:7" x14ac:dyDescent="0.25">
      <c r="A24" s="196" t="s">
        <v>527</v>
      </c>
      <c r="B24" s="196" t="s">
        <v>540</v>
      </c>
      <c r="C24" s="191">
        <v>1020</v>
      </c>
      <c r="D24" s="191">
        <v>500</v>
      </c>
      <c r="E24" s="197">
        <f t="shared" si="0"/>
        <v>1520</v>
      </c>
    </row>
    <row r="25" spans="1:7" x14ac:dyDescent="0.25">
      <c r="A25" s="191" t="s">
        <v>512</v>
      </c>
      <c r="B25" s="191" t="s">
        <v>541</v>
      </c>
      <c r="C25" s="191">
        <v>1020</v>
      </c>
      <c r="D25" s="191">
        <v>500</v>
      </c>
      <c r="E25" s="192">
        <f t="shared" si="0"/>
        <v>1520</v>
      </c>
    </row>
    <row r="26" spans="1:7" x14ac:dyDescent="0.25">
      <c r="A26" s="196" t="s">
        <v>542</v>
      </c>
      <c r="B26" s="196" t="s">
        <v>543</v>
      </c>
      <c r="C26" s="191">
        <v>1020</v>
      </c>
      <c r="D26" s="191">
        <v>500</v>
      </c>
      <c r="E26" s="197">
        <f t="shared" si="0"/>
        <v>1520</v>
      </c>
    </row>
    <row r="27" spans="1:7" x14ac:dyDescent="0.25">
      <c r="A27" s="191" t="s">
        <v>508</v>
      </c>
      <c r="B27" s="191" t="s">
        <v>544</v>
      </c>
      <c r="C27" s="191">
        <v>1020</v>
      </c>
      <c r="D27" s="191">
        <v>500</v>
      </c>
      <c r="E27" s="192">
        <f t="shared" si="0"/>
        <v>1520</v>
      </c>
    </row>
    <row r="28" spans="1:7" x14ac:dyDescent="0.25">
      <c r="A28" s="191" t="s">
        <v>525</v>
      </c>
      <c r="B28" s="191" t="s">
        <v>545</v>
      </c>
      <c r="C28" s="191">
        <v>1020</v>
      </c>
      <c r="D28" s="191">
        <v>500</v>
      </c>
      <c r="E28" s="192">
        <f t="shared" si="0"/>
        <v>1520</v>
      </c>
    </row>
    <row r="29" spans="1:7" x14ac:dyDescent="0.25">
      <c r="A29" s="191" t="s">
        <v>514</v>
      </c>
      <c r="B29" s="191" t="s">
        <v>546</v>
      </c>
      <c r="C29" s="191">
        <v>1020</v>
      </c>
      <c r="D29" s="191">
        <v>500</v>
      </c>
      <c r="E29" s="192">
        <f t="shared" si="0"/>
        <v>1520</v>
      </c>
      <c r="F29" s="198"/>
      <c r="G29" s="198"/>
    </row>
    <row r="30" spans="1:7" x14ac:dyDescent="0.25">
      <c r="A30" s="191" t="s">
        <v>512</v>
      </c>
      <c r="B30" s="191" t="s">
        <v>547</v>
      </c>
      <c r="C30" s="191">
        <v>1020</v>
      </c>
      <c r="D30" s="191">
        <v>500</v>
      </c>
      <c r="E30" s="192">
        <f t="shared" si="0"/>
        <v>1520</v>
      </c>
      <c r="F30" s="198"/>
      <c r="G30" s="198"/>
    </row>
    <row r="31" spans="1:7" x14ac:dyDescent="0.25">
      <c r="A31" s="191" t="s">
        <v>512</v>
      </c>
      <c r="B31" s="191" t="s">
        <v>548</v>
      </c>
      <c r="C31" s="191">
        <v>1020</v>
      </c>
      <c r="D31" s="191">
        <v>500</v>
      </c>
      <c r="E31" s="192">
        <f t="shared" si="0"/>
        <v>1520</v>
      </c>
    </row>
    <row r="32" spans="1:7" x14ac:dyDescent="0.25">
      <c r="A32" s="189"/>
      <c r="B32" s="195" t="s">
        <v>947</v>
      </c>
      <c r="C32" s="195">
        <f>SUM(C4:C31)</f>
        <v>28560</v>
      </c>
      <c r="D32" s="195">
        <f>SUM(D4:D31)</f>
        <v>14000</v>
      </c>
      <c r="E32" s="195">
        <f>SUM(E4:E31)</f>
        <v>42560</v>
      </c>
    </row>
    <row r="33" spans="2:9" x14ac:dyDescent="0.25">
      <c r="E33" s="199">
        <f>SUM(E4:E31)</f>
        <v>42560</v>
      </c>
      <c r="G33" s="200"/>
    </row>
    <row r="34" spans="2:9" x14ac:dyDescent="0.25">
      <c r="B34" s="201" t="s">
        <v>549</v>
      </c>
      <c r="C34" s="201"/>
      <c r="D34" s="201"/>
      <c r="E34" s="199" t="s">
        <v>550</v>
      </c>
      <c r="F34" s="188" t="s">
        <v>551</v>
      </c>
      <c r="G34" s="200" t="s">
        <v>552</v>
      </c>
    </row>
    <row r="35" spans="2:9" ht="18.75" x14ac:dyDescent="0.3">
      <c r="B35" s="188" t="s">
        <v>553</v>
      </c>
      <c r="E35" s="202">
        <f>SUM(C5+C8+C11+C15+C17)</f>
        <v>5100</v>
      </c>
      <c r="F35" s="203">
        <f>PRODUCT(E35*0.33)</f>
        <v>1683</v>
      </c>
      <c r="G35" s="202">
        <f>SUM(E35:F35)</f>
        <v>6783</v>
      </c>
    </row>
    <row r="36" spans="2:9" ht="18.75" x14ac:dyDescent="0.3">
      <c r="B36" s="188" t="s">
        <v>554</v>
      </c>
      <c r="E36" s="204">
        <f>SUM(C4+C6+C7+C9+C10+C12+C13+C14+C16+C19+C20+C22+C25+C27+C28+C29+C30+C31)</f>
        <v>18360</v>
      </c>
      <c r="F36" s="205">
        <f>PRODUCT(E36*0.33)</f>
        <v>6058.8</v>
      </c>
      <c r="G36" s="204">
        <f>SUM(E36:F36)</f>
        <v>24418.799999999999</v>
      </c>
    </row>
    <row r="37" spans="2:9" ht="18.75" x14ac:dyDescent="0.3">
      <c r="B37" s="188" t="s">
        <v>555</v>
      </c>
      <c r="E37" s="206">
        <f>SUM(C18+C21+C23+C24+C26)</f>
        <v>5100</v>
      </c>
      <c r="F37" s="207">
        <f>PRODUCT(E37*0.33)</f>
        <v>1683</v>
      </c>
      <c r="G37" s="206">
        <f>SUM(E37:F37)</f>
        <v>6783</v>
      </c>
    </row>
    <row r="38" spans="2:9" x14ac:dyDescent="0.25">
      <c r="E38" s="199">
        <f>SUM(E35:E37)</f>
        <v>28560</v>
      </c>
      <c r="F38" s="199">
        <f>SUM(F35:F37)</f>
        <v>9424.7999999999993</v>
      </c>
      <c r="G38" s="199">
        <f>SUM(G35:G37)</f>
        <v>37984.800000000003</v>
      </c>
    </row>
    <row r="39" spans="2:9" ht="18.75" x14ac:dyDescent="0.3">
      <c r="E39" s="202">
        <f>SUM(D5+D8+D11+D15+D17)</f>
        <v>2500</v>
      </c>
      <c r="F39" s="203">
        <f>PRODUCT(E39*0.33)</f>
        <v>825</v>
      </c>
      <c r="G39" s="203">
        <f>SUM(E39:F39)</f>
        <v>3325</v>
      </c>
    </row>
    <row r="40" spans="2:9" ht="18.75" x14ac:dyDescent="0.3">
      <c r="E40" s="204">
        <f>SUM(D4+D6+D7+D9+D10+D12+D13+D14+D16+D19+D20+D22+D25+D27+D28+D29+D30+D31)</f>
        <v>9000</v>
      </c>
      <c r="F40" s="205">
        <f>PRODUCT(E40*0.33)</f>
        <v>2970</v>
      </c>
      <c r="G40" s="205">
        <f>SUM(E40:F40)</f>
        <v>11970</v>
      </c>
      <c r="I40" s="199"/>
    </row>
    <row r="41" spans="2:9" ht="18.75" x14ac:dyDescent="0.3">
      <c r="E41" s="206">
        <f>SUM(D18+D21+D23+D24+D26)</f>
        <v>2500</v>
      </c>
      <c r="F41" s="207">
        <f>PRODUCT(E41*0.33)</f>
        <v>825</v>
      </c>
      <c r="G41" s="207">
        <f>SUM(E41:F41)</f>
        <v>3325</v>
      </c>
    </row>
    <row r="42" spans="2:9" x14ac:dyDescent="0.25">
      <c r="E42" s="199">
        <f>SUM(E39:E41)</f>
        <v>14000</v>
      </c>
      <c r="F42" s="199">
        <f>SUM(F39:F41)</f>
        <v>4620</v>
      </c>
      <c r="G42" s="199">
        <f>SUM(G39:G41)</f>
        <v>18620</v>
      </c>
    </row>
    <row r="43" spans="2:9" x14ac:dyDescent="0.25">
      <c r="E43" s="199">
        <f>SUM(E38+E42)</f>
        <v>42560</v>
      </c>
      <c r="F43" s="199">
        <f>SUM(F38+F42)</f>
        <v>14044.8</v>
      </c>
      <c r="G43" s="199">
        <f>SUM(G38+G42)</f>
        <v>56604.800000000003</v>
      </c>
    </row>
  </sheetData>
  <mergeCells count="1">
    <mergeCell ref="A1:E1"/>
  </mergeCells>
  <phoneticPr fontId="48" type="noConversion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80"/>
  <sheetViews>
    <sheetView topLeftCell="D239" zoomScaleNormal="100" workbookViewId="0">
      <selection activeCell="E254" sqref="E254"/>
    </sheetView>
  </sheetViews>
  <sheetFormatPr defaultRowHeight="15" x14ac:dyDescent="0.25"/>
  <cols>
    <col min="1" max="1" width="3.28515625" style="13" customWidth="1"/>
    <col min="2" max="3" width="3.28515625" style="53" customWidth="1"/>
    <col min="4" max="4" width="41.7109375" style="12" customWidth="1"/>
    <col min="5" max="7" width="20" style="54" customWidth="1"/>
    <col min="8" max="8" width="20" style="54" hidden="1" customWidth="1"/>
    <col min="9" max="152" width="9.140625" style="8"/>
    <col min="153" max="16384" width="9.140625" style="9"/>
  </cols>
  <sheetData>
    <row r="1" spans="1:8" ht="33.75" customHeight="1" x14ac:dyDescent="0.25">
      <c r="A1" s="14"/>
      <c r="B1" s="15"/>
      <c r="C1" s="15"/>
      <c r="D1" s="16" t="s">
        <v>28</v>
      </c>
      <c r="E1" s="16" t="s">
        <v>84</v>
      </c>
      <c r="F1" s="16" t="s">
        <v>581</v>
      </c>
      <c r="G1" s="16" t="s">
        <v>582</v>
      </c>
      <c r="H1" s="16" t="s">
        <v>29</v>
      </c>
    </row>
    <row r="2" spans="1:8" ht="12.75" hidden="1" customHeight="1" x14ac:dyDescent="0.25">
      <c r="A2" s="17"/>
      <c r="B2" s="18"/>
      <c r="C2" s="18"/>
      <c r="D2" s="19" t="s">
        <v>909</v>
      </c>
      <c r="E2" s="20"/>
      <c r="F2" s="20"/>
      <c r="G2" s="20"/>
      <c r="H2" s="20"/>
    </row>
    <row r="3" spans="1:8" ht="12.75" hidden="1" customHeight="1" x14ac:dyDescent="0.25">
      <c r="A3" s="17"/>
      <c r="B3" s="18"/>
      <c r="C3" s="18"/>
      <c r="D3" s="21" t="s">
        <v>909</v>
      </c>
      <c r="E3" s="22"/>
      <c r="F3" s="22"/>
      <c r="G3" s="22"/>
      <c r="H3" s="22"/>
    </row>
    <row r="4" spans="1:8" s="10" customFormat="1" ht="12.75" hidden="1" customHeight="1" x14ac:dyDescent="0.25">
      <c r="A4" s="23"/>
      <c r="B4" s="24"/>
      <c r="C4" s="24"/>
      <c r="D4" s="19" t="s">
        <v>901</v>
      </c>
      <c r="E4" s="20"/>
      <c r="F4" s="20"/>
      <c r="G4" s="20"/>
      <c r="H4" s="20"/>
    </row>
    <row r="5" spans="1:8" s="10" customFormat="1" ht="12.75" hidden="1" customHeight="1" x14ac:dyDescent="0.25">
      <c r="A5" s="23"/>
      <c r="B5" s="24"/>
      <c r="C5" s="24"/>
      <c r="D5" s="21" t="s">
        <v>901</v>
      </c>
      <c r="E5" s="22"/>
      <c r="F5" s="22"/>
      <c r="G5" s="22"/>
      <c r="H5" s="22"/>
    </row>
    <row r="6" spans="1:8" s="10" customFormat="1" ht="12.75" hidden="1" customHeight="1" x14ac:dyDescent="0.25">
      <c r="A6" s="23"/>
      <c r="B6" s="24"/>
      <c r="C6" s="24"/>
      <c r="D6" s="19" t="s">
        <v>609</v>
      </c>
      <c r="E6" s="20"/>
      <c r="F6" s="20"/>
      <c r="G6" s="20"/>
      <c r="H6" s="20"/>
    </row>
    <row r="7" spans="1:8" s="10" customFormat="1" ht="12.75" hidden="1" customHeight="1" x14ac:dyDescent="0.25">
      <c r="A7" s="23"/>
      <c r="B7" s="24"/>
      <c r="C7" s="24"/>
      <c r="D7" s="21" t="s">
        <v>609</v>
      </c>
      <c r="E7" s="22"/>
      <c r="F7" s="22"/>
      <c r="G7" s="22"/>
      <c r="H7" s="22"/>
    </row>
    <row r="8" spans="1:8" s="10" customFormat="1" ht="12.75" hidden="1" customHeight="1" x14ac:dyDescent="0.25">
      <c r="A8" s="23"/>
      <c r="B8" s="24"/>
      <c r="C8" s="24"/>
      <c r="D8" s="19" t="s">
        <v>610</v>
      </c>
      <c r="E8" s="20"/>
      <c r="F8" s="20"/>
      <c r="G8" s="20"/>
      <c r="H8" s="20"/>
    </row>
    <row r="9" spans="1:8" s="10" customFormat="1" ht="12.75" hidden="1" customHeight="1" x14ac:dyDescent="0.25">
      <c r="A9" s="23"/>
      <c r="B9" s="24"/>
      <c r="C9" s="24"/>
      <c r="D9" s="21" t="s">
        <v>821</v>
      </c>
      <c r="E9" s="22"/>
      <c r="F9" s="22"/>
      <c r="G9" s="22"/>
      <c r="H9" s="22"/>
    </row>
    <row r="10" spans="1:8" s="10" customFormat="1" ht="12.75" hidden="1" customHeight="1" x14ac:dyDescent="0.25">
      <c r="A10" s="23"/>
      <c r="B10" s="24"/>
      <c r="C10" s="24"/>
      <c r="D10" s="21" t="s">
        <v>611</v>
      </c>
      <c r="E10" s="22"/>
      <c r="F10" s="22"/>
      <c r="G10" s="22"/>
      <c r="H10" s="22"/>
    </row>
    <row r="11" spans="1:8" s="10" customFormat="1" ht="12.75" hidden="1" customHeight="1" x14ac:dyDescent="0.25">
      <c r="A11" s="23"/>
      <c r="B11" s="24"/>
      <c r="C11" s="24"/>
      <c r="D11" s="19" t="s">
        <v>612</v>
      </c>
      <c r="E11" s="20"/>
      <c r="F11" s="20"/>
      <c r="G11" s="20"/>
      <c r="H11" s="20"/>
    </row>
    <row r="12" spans="1:8" s="10" customFormat="1" ht="12.75" hidden="1" customHeight="1" x14ac:dyDescent="0.25">
      <c r="A12" s="23"/>
      <c r="B12" s="24"/>
      <c r="C12" s="24"/>
      <c r="D12" s="21" t="s">
        <v>613</v>
      </c>
      <c r="E12" s="22"/>
      <c r="F12" s="22"/>
      <c r="G12" s="22"/>
      <c r="H12" s="22"/>
    </row>
    <row r="13" spans="1:8" s="10" customFormat="1" ht="12.75" hidden="1" customHeight="1" x14ac:dyDescent="0.25">
      <c r="A13" s="23"/>
      <c r="B13" s="24"/>
      <c r="C13" s="24"/>
      <c r="D13" s="21" t="s">
        <v>614</v>
      </c>
      <c r="E13" s="22"/>
      <c r="F13" s="22"/>
      <c r="G13" s="22"/>
      <c r="H13" s="22"/>
    </row>
    <row r="14" spans="1:8" s="10" customFormat="1" ht="12.75" hidden="1" customHeight="1" x14ac:dyDescent="0.25">
      <c r="A14" s="23"/>
      <c r="B14" s="24"/>
      <c r="C14" s="24"/>
      <c r="D14" s="19" t="s">
        <v>840</v>
      </c>
      <c r="E14" s="20"/>
      <c r="F14" s="20"/>
      <c r="G14" s="20"/>
      <c r="H14" s="20"/>
    </row>
    <row r="15" spans="1:8" s="10" customFormat="1" ht="12.75" hidden="1" customHeight="1" x14ac:dyDescent="0.25">
      <c r="A15" s="23"/>
      <c r="B15" s="24"/>
      <c r="C15" s="24"/>
      <c r="D15" s="19" t="s">
        <v>739</v>
      </c>
      <c r="E15" s="20"/>
      <c r="F15" s="20"/>
      <c r="G15" s="20"/>
      <c r="H15" s="20"/>
    </row>
    <row r="16" spans="1:8" s="10" customFormat="1" ht="12.75" hidden="1" customHeight="1" x14ac:dyDescent="0.25">
      <c r="A16" s="23"/>
      <c r="B16" s="24"/>
      <c r="C16" s="24"/>
      <c r="D16" s="21" t="s">
        <v>739</v>
      </c>
      <c r="E16" s="22"/>
      <c r="F16" s="22"/>
      <c r="G16" s="22"/>
      <c r="H16" s="22"/>
    </row>
    <row r="17" spans="1:8" s="10" customFormat="1" ht="12.75" hidden="1" customHeight="1" x14ac:dyDescent="0.25">
      <c r="A17" s="23"/>
      <c r="B17" s="24"/>
      <c r="C17" s="24"/>
      <c r="D17" s="21" t="s">
        <v>822</v>
      </c>
      <c r="E17" s="22"/>
      <c r="F17" s="22"/>
      <c r="G17" s="22"/>
      <c r="H17" s="22"/>
    </row>
    <row r="18" spans="1:8" s="10" customFormat="1" ht="12.75" hidden="1" customHeight="1" x14ac:dyDescent="0.25">
      <c r="A18" s="23"/>
      <c r="B18" s="24"/>
      <c r="C18" s="24"/>
      <c r="D18" s="21" t="s">
        <v>823</v>
      </c>
      <c r="E18" s="22"/>
      <c r="F18" s="22"/>
      <c r="G18" s="22"/>
      <c r="H18" s="22"/>
    </row>
    <row r="19" spans="1:8" s="10" customFormat="1" ht="12.75" hidden="1" customHeight="1" x14ac:dyDescent="0.25">
      <c r="A19" s="23"/>
      <c r="B19" s="24"/>
      <c r="C19" s="24"/>
      <c r="D19" s="19" t="s">
        <v>616</v>
      </c>
      <c r="E19" s="20"/>
      <c r="F19" s="20"/>
      <c r="G19" s="20"/>
      <c r="H19" s="20"/>
    </row>
    <row r="20" spans="1:8" s="10" customFormat="1" ht="12.75" hidden="1" customHeight="1" x14ac:dyDescent="0.25">
      <c r="A20" s="23"/>
      <c r="B20" s="24"/>
      <c r="C20" s="24"/>
      <c r="D20" s="21" t="s">
        <v>615</v>
      </c>
      <c r="E20" s="22"/>
      <c r="F20" s="22"/>
      <c r="G20" s="22"/>
      <c r="H20" s="22"/>
    </row>
    <row r="21" spans="1:8" s="10" customFormat="1" ht="12.75" hidden="1" customHeight="1" x14ac:dyDescent="0.25">
      <c r="A21" s="23"/>
      <c r="B21" s="24"/>
      <c r="C21" s="24"/>
      <c r="D21" s="21" t="s">
        <v>824</v>
      </c>
      <c r="E21" s="22"/>
      <c r="F21" s="22"/>
      <c r="G21" s="22"/>
      <c r="H21" s="22"/>
    </row>
    <row r="22" spans="1:8" s="10" customFormat="1" ht="12.75" hidden="1" customHeight="1" x14ac:dyDescent="0.25">
      <c r="A22" s="23"/>
      <c r="B22" s="24"/>
      <c r="C22" s="24"/>
      <c r="D22" s="21" t="s">
        <v>733</v>
      </c>
      <c r="E22" s="22"/>
      <c r="F22" s="22"/>
      <c r="G22" s="22"/>
      <c r="H22" s="22"/>
    </row>
    <row r="23" spans="1:8" s="10" customFormat="1" ht="12.75" hidden="1" customHeight="1" x14ac:dyDescent="0.25">
      <c r="A23" s="23"/>
      <c r="B23" s="24"/>
      <c r="C23" s="24"/>
      <c r="D23" s="19" t="s">
        <v>825</v>
      </c>
      <c r="E23" s="20"/>
      <c r="F23" s="20"/>
      <c r="G23" s="20"/>
      <c r="H23" s="20"/>
    </row>
    <row r="24" spans="1:8" ht="12.75" hidden="1" customHeight="1" x14ac:dyDescent="0.25">
      <c r="A24" s="17"/>
      <c r="B24" s="18"/>
      <c r="C24" s="18"/>
      <c r="D24" s="19" t="s">
        <v>826</v>
      </c>
      <c r="E24" s="20"/>
      <c r="F24" s="20"/>
      <c r="G24" s="20"/>
      <c r="H24" s="20"/>
    </row>
    <row r="25" spans="1:8" ht="12.75" hidden="1" customHeight="1" x14ac:dyDescent="0.25">
      <c r="A25" s="17"/>
      <c r="B25" s="18"/>
      <c r="C25" s="18"/>
      <c r="D25" s="21" t="s">
        <v>826</v>
      </c>
      <c r="E25" s="22"/>
      <c r="F25" s="22"/>
      <c r="G25" s="22"/>
      <c r="H25" s="22"/>
    </row>
    <row r="26" spans="1:8" ht="12.75" hidden="1" customHeight="1" x14ac:dyDescent="0.25">
      <c r="A26" s="17"/>
      <c r="B26" s="18"/>
      <c r="C26" s="18"/>
      <c r="D26" s="21" t="s">
        <v>826</v>
      </c>
      <c r="E26" s="22"/>
      <c r="F26" s="22"/>
      <c r="G26" s="22"/>
      <c r="H26" s="22"/>
    </row>
    <row r="27" spans="1:8" ht="12.75" hidden="1" customHeight="1" x14ac:dyDescent="0.25">
      <c r="A27" s="17"/>
      <c r="B27" s="18"/>
      <c r="C27" s="18"/>
      <c r="D27" s="19" t="s">
        <v>827</v>
      </c>
      <c r="E27" s="20"/>
      <c r="F27" s="20"/>
      <c r="G27" s="20"/>
      <c r="H27" s="20"/>
    </row>
    <row r="28" spans="1:8" ht="12.75" hidden="1" customHeight="1" x14ac:dyDescent="0.25">
      <c r="A28" s="17"/>
      <c r="B28" s="18"/>
      <c r="C28" s="18"/>
      <c r="D28" s="19" t="s">
        <v>827</v>
      </c>
      <c r="E28" s="20"/>
      <c r="F28" s="20"/>
      <c r="G28" s="20"/>
      <c r="H28" s="20"/>
    </row>
    <row r="29" spans="1:8" s="10" customFormat="1" ht="12.75" hidden="1" customHeight="1" x14ac:dyDescent="0.25">
      <c r="A29" s="23"/>
      <c r="B29" s="24"/>
      <c r="C29" s="24"/>
      <c r="D29" s="19" t="s">
        <v>730</v>
      </c>
      <c r="E29" s="20"/>
      <c r="F29" s="20"/>
      <c r="G29" s="20"/>
      <c r="H29" s="20"/>
    </row>
    <row r="30" spans="1:8" s="10" customFormat="1" ht="12.75" hidden="1" customHeight="1" x14ac:dyDescent="0.25">
      <c r="A30" s="23"/>
      <c r="B30" s="24"/>
      <c r="C30" s="24"/>
      <c r="D30" s="21" t="s">
        <v>707</v>
      </c>
      <c r="E30" s="22"/>
      <c r="F30" s="22"/>
      <c r="G30" s="22"/>
      <c r="H30" s="22"/>
    </row>
    <row r="31" spans="1:8" s="10" customFormat="1" ht="12.75" hidden="1" customHeight="1" x14ac:dyDescent="0.25">
      <c r="A31" s="23"/>
      <c r="B31" s="24"/>
      <c r="C31" s="24"/>
      <c r="D31" s="21" t="s">
        <v>701</v>
      </c>
      <c r="E31" s="22"/>
      <c r="F31" s="22"/>
      <c r="G31" s="22"/>
      <c r="H31" s="22"/>
    </row>
    <row r="32" spans="1:8" s="11" customFormat="1" ht="12.75" hidden="1" customHeight="1" x14ac:dyDescent="0.25">
      <c r="A32" s="23"/>
      <c r="B32" s="24"/>
      <c r="C32" s="24"/>
      <c r="D32" s="19" t="s">
        <v>813</v>
      </c>
      <c r="E32" s="20"/>
      <c r="F32" s="20"/>
      <c r="G32" s="20"/>
      <c r="H32" s="20"/>
    </row>
    <row r="33" spans="1:8" s="10" customFormat="1" ht="12.75" hidden="1" customHeight="1" x14ac:dyDescent="0.25">
      <c r="A33" s="23"/>
      <c r="B33" s="24"/>
      <c r="C33" s="24"/>
      <c r="D33" s="21" t="s">
        <v>813</v>
      </c>
      <c r="E33" s="22"/>
      <c r="F33" s="22"/>
      <c r="G33" s="22"/>
      <c r="H33" s="22"/>
    </row>
    <row r="34" spans="1:8" s="10" customFormat="1" ht="12.75" hidden="1" customHeight="1" x14ac:dyDescent="0.25">
      <c r="A34" s="23"/>
      <c r="B34" s="24"/>
      <c r="C34" s="24"/>
      <c r="D34" s="19" t="s">
        <v>617</v>
      </c>
      <c r="E34" s="20"/>
      <c r="F34" s="20"/>
      <c r="G34" s="20"/>
      <c r="H34" s="20"/>
    </row>
    <row r="35" spans="1:8" s="10" customFormat="1" ht="12.75" hidden="1" customHeight="1" x14ac:dyDescent="0.25">
      <c r="A35" s="23"/>
      <c r="B35" s="24"/>
      <c r="C35" s="24"/>
      <c r="D35" s="21" t="s">
        <v>617</v>
      </c>
      <c r="E35" s="22"/>
      <c r="F35" s="22"/>
      <c r="G35" s="22"/>
      <c r="H35" s="22"/>
    </row>
    <row r="36" spans="1:8" s="10" customFormat="1" ht="12.75" hidden="1" customHeight="1" x14ac:dyDescent="0.25">
      <c r="A36" s="23"/>
      <c r="B36" s="24"/>
      <c r="C36" s="24"/>
      <c r="D36" s="19" t="s">
        <v>828</v>
      </c>
      <c r="E36" s="20"/>
      <c r="F36" s="20"/>
      <c r="G36" s="20"/>
      <c r="H36" s="20"/>
    </row>
    <row r="37" spans="1:8" s="10" customFormat="1" ht="12.75" hidden="1" customHeight="1" x14ac:dyDescent="0.25">
      <c r="A37" s="23"/>
      <c r="B37" s="24"/>
      <c r="C37" s="24"/>
      <c r="D37" s="21" t="s">
        <v>828</v>
      </c>
      <c r="E37" s="22"/>
      <c r="F37" s="22"/>
      <c r="G37" s="22"/>
      <c r="H37" s="22"/>
    </row>
    <row r="38" spans="1:8" ht="12.75" hidden="1" customHeight="1" x14ac:dyDescent="0.25">
      <c r="A38" s="17"/>
      <c r="B38" s="18"/>
      <c r="C38" s="18"/>
      <c r="D38" s="19" t="s">
        <v>608</v>
      </c>
      <c r="E38" s="20"/>
      <c r="F38" s="20"/>
      <c r="G38" s="20"/>
      <c r="H38" s="20"/>
    </row>
    <row r="39" spans="1:8" ht="12.75" hidden="1" customHeight="1" x14ac:dyDescent="0.25">
      <c r="A39" s="17"/>
      <c r="B39" s="18"/>
      <c r="C39" s="18"/>
      <c r="D39" s="21" t="s">
        <v>619</v>
      </c>
      <c r="E39" s="22"/>
      <c r="F39" s="22"/>
      <c r="G39" s="22"/>
      <c r="H39" s="22"/>
    </row>
    <row r="40" spans="1:8" ht="12.75" hidden="1" customHeight="1" x14ac:dyDescent="0.25">
      <c r="A40" s="17"/>
      <c r="B40" s="18"/>
      <c r="C40" s="18"/>
      <c r="D40" s="21" t="s">
        <v>740</v>
      </c>
      <c r="E40" s="22"/>
      <c r="F40" s="22"/>
      <c r="G40" s="22"/>
      <c r="H40" s="22"/>
    </row>
    <row r="41" spans="1:8" ht="12.75" hidden="1" customHeight="1" x14ac:dyDescent="0.25">
      <c r="A41" s="17"/>
      <c r="B41" s="18"/>
      <c r="C41" s="18"/>
      <c r="D41" s="19" t="s">
        <v>803</v>
      </c>
      <c r="E41" s="20"/>
      <c r="F41" s="20"/>
      <c r="G41" s="20"/>
      <c r="H41" s="20"/>
    </row>
    <row r="42" spans="1:8" ht="12.75" hidden="1" customHeight="1" x14ac:dyDescent="0.25">
      <c r="A42" s="17"/>
      <c r="B42" s="18"/>
      <c r="C42" s="18"/>
      <c r="D42" s="21" t="s">
        <v>803</v>
      </c>
      <c r="E42" s="22"/>
      <c r="F42" s="22"/>
      <c r="G42" s="22"/>
      <c r="H42" s="22"/>
    </row>
    <row r="43" spans="1:8" ht="12.75" hidden="1" customHeight="1" x14ac:dyDescent="0.25">
      <c r="A43" s="17"/>
      <c r="B43" s="18"/>
      <c r="C43" s="18"/>
      <c r="D43" s="19" t="s">
        <v>620</v>
      </c>
      <c r="E43" s="20"/>
      <c r="F43" s="20"/>
      <c r="G43" s="20"/>
      <c r="H43" s="20"/>
    </row>
    <row r="44" spans="1:8" ht="12.75" hidden="1" customHeight="1" x14ac:dyDescent="0.25">
      <c r="A44" s="17"/>
      <c r="B44" s="18"/>
      <c r="C44" s="18"/>
      <c r="D44" s="21" t="s">
        <v>621</v>
      </c>
      <c r="E44" s="22"/>
      <c r="F44" s="22"/>
      <c r="G44" s="22"/>
      <c r="H44" s="22"/>
    </row>
    <row r="45" spans="1:8" ht="12.75" hidden="1" customHeight="1" x14ac:dyDescent="0.25">
      <c r="A45" s="17"/>
      <c r="B45" s="18"/>
      <c r="C45" s="18"/>
      <c r="D45" s="19" t="s">
        <v>622</v>
      </c>
      <c r="E45" s="20"/>
      <c r="F45" s="20"/>
      <c r="G45" s="20"/>
      <c r="H45" s="20"/>
    </row>
    <row r="46" spans="1:8" ht="12.75" hidden="1" customHeight="1" x14ac:dyDescent="0.25">
      <c r="A46" s="17"/>
      <c r="B46" s="18"/>
      <c r="C46" s="18"/>
      <c r="D46" s="25" t="s">
        <v>702</v>
      </c>
      <c r="E46" s="26"/>
      <c r="F46" s="26"/>
      <c r="G46" s="26"/>
      <c r="H46" s="26"/>
    </row>
    <row r="47" spans="1:8" ht="12.75" hidden="1" customHeight="1" x14ac:dyDescent="0.25">
      <c r="A47" s="17"/>
      <c r="B47" s="18"/>
      <c r="C47" s="18"/>
      <c r="D47" s="25" t="s">
        <v>648</v>
      </c>
      <c r="E47" s="26"/>
      <c r="F47" s="26"/>
      <c r="G47" s="26"/>
      <c r="H47" s="26"/>
    </row>
    <row r="48" spans="1:8" ht="12.75" hidden="1" customHeight="1" x14ac:dyDescent="0.25">
      <c r="A48" s="17"/>
      <c r="B48" s="18"/>
      <c r="C48" s="18"/>
      <c r="D48" s="25" t="s">
        <v>623</v>
      </c>
      <c r="E48" s="26"/>
      <c r="F48" s="26"/>
      <c r="G48" s="26"/>
      <c r="H48" s="26"/>
    </row>
    <row r="49" spans="1:8" ht="12.75" hidden="1" customHeight="1" x14ac:dyDescent="0.25">
      <c r="A49" s="17"/>
      <c r="B49" s="18"/>
      <c r="C49" s="18"/>
      <c r="D49" s="25" t="s">
        <v>624</v>
      </c>
      <c r="E49" s="26"/>
      <c r="F49" s="26"/>
      <c r="G49" s="26"/>
      <c r="H49" s="26"/>
    </row>
    <row r="50" spans="1:8" ht="12.75" hidden="1" customHeight="1" x14ac:dyDescent="0.25">
      <c r="A50" s="17"/>
      <c r="B50" s="18"/>
      <c r="C50" s="18"/>
      <c r="D50" s="25" t="s">
        <v>708</v>
      </c>
      <c r="E50" s="26"/>
      <c r="F50" s="26"/>
      <c r="G50" s="26"/>
      <c r="H50" s="26"/>
    </row>
    <row r="51" spans="1:8" ht="12.75" hidden="1" customHeight="1" x14ac:dyDescent="0.25">
      <c r="A51" s="17"/>
      <c r="B51" s="18"/>
      <c r="C51" s="18"/>
      <c r="D51" s="25" t="s">
        <v>649</v>
      </c>
      <c r="E51" s="26"/>
      <c r="F51" s="26"/>
      <c r="G51" s="26"/>
      <c r="H51" s="26"/>
    </row>
    <row r="52" spans="1:8" ht="12.75" hidden="1" customHeight="1" x14ac:dyDescent="0.25">
      <c r="A52" s="17"/>
      <c r="B52" s="18"/>
      <c r="C52" s="18"/>
      <c r="D52" s="25" t="s">
        <v>709</v>
      </c>
      <c r="E52" s="26"/>
      <c r="F52" s="26"/>
      <c r="G52" s="26"/>
      <c r="H52" s="26"/>
    </row>
    <row r="53" spans="1:8" ht="12.75" hidden="1" customHeight="1" x14ac:dyDescent="0.25">
      <c r="A53" s="17"/>
      <c r="B53" s="18"/>
      <c r="C53" s="18"/>
      <c r="D53" s="25" t="s">
        <v>710</v>
      </c>
      <c r="E53" s="26"/>
      <c r="F53" s="26"/>
      <c r="G53" s="26"/>
      <c r="H53" s="26"/>
    </row>
    <row r="54" spans="1:8" ht="12.75" hidden="1" customHeight="1" x14ac:dyDescent="0.25">
      <c r="A54" s="17"/>
      <c r="B54" s="18"/>
      <c r="C54" s="18"/>
      <c r="D54" s="25" t="s">
        <v>650</v>
      </c>
      <c r="E54" s="26"/>
      <c r="F54" s="26"/>
      <c r="G54" s="26"/>
      <c r="H54" s="26"/>
    </row>
    <row r="55" spans="1:8" ht="12.75" hidden="1" customHeight="1" x14ac:dyDescent="0.25">
      <c r="A55" s="17"/>
      <c r="B55" s="18"/>
      <c r="C55" s="18"/>
      <c r="D55" s="25" t="s">
        <v>651</v>
      </c>
      <c r="E55" s="26"/>
      <c r="F55" s="26"/>
      <c r="G55" s="26"/>
      <c r="H55" s="26"/>
    </row>
    <row r="56" spans="1:8" ht="12.75" hidden="1" customHeight="1" x14ac:dyDescent="0.25">
      <c r="A56" s="17"/>
      <c r="B56" s="18"/>
      <c r="C56" s="18"/>
      <c r="D56" s="25" t="s">
        <v>711</v>
      </c>
      <c r="E56" s="26"/>
      <c r="F56" s="26"/>
      <c r="G56" s="26"/>
      <c r="H56" s="26"/>
    </row>
    <row r="57" spans="1:8" ht="12.75" hidden="1" customHeight="1" x14ac:dyDescent="0.25">
      <c r="A57" s="17"/>
      <c r="B57" s="18"/>
      <c r="C57" s="18"/>
      <c r="D57" s="25" t="s">
        <v>625</v>
      </c>
      <c r="E57" s="26"/>
      <c r="F57" s="26"/>
      <c r="G57" s="26"/>
      <c r="H57" s="26"/>
    </row>
    <row r="58" spans="1:8" ht="12.75" hidden="1" customHeight="1" x14ac:dyDescent="0.25">
      <c r="A58" s="23"/>
      <c r="B58" s="24"/>
      <c r="C58" s="24"/>
      <c r="D58" s="19" t="s">
        <v>626</v>
      </c>
      <c r="E58" s="20"/>
      <c r="F58" s="20"/>
      <c r="G58" s="20"/>
      <c r="H58" s="20"/>
    </row>
    <row r="59" spans="1:8" s="29" customFormat="1" ht="12.75" hidden="1" customHeight="1" x14ac:dyDescent="0.25">
      <c r="A59" s="23"/>
      <c r="B59" s="24"/>
      <c r="C59" s="24"/>
      <c r="D59" s="27" t="s">
        <v>910</v>
      </c>
      <c r="E59" s="28"/>
      <c r="F59" s="28"/>
      <c r="G59" s="28"/>
      <c r="H59" s="28"/>
    </row>
    <row r="60" spans="1:8" s="29" customFormat="1" ht="12.75" hidden="1" customHeight="1" x14ac:dyDescent="0.25">
      <c r="A60" s="23"/>
      <c r="B60" s="24"/>
      <c r="C60" s="24"/>
      <c r="D60" s="27" t="s">
        <v>712</v>
      </c>
      <c r="E60" s="28"/>
      <c r="F60" s="28"/>
      <c r="G60" s="28"/>
      <c r="H60" s="28"/>
    </row>
    <row r="61" spans="1:8" ht="12.75" hidden="1" customHeight="1" x14ac:dyDescent="0.25">
      <c r="A61" s="23"/>
      <c r="B61" s="24"/>
      <c r="C61" s="24"/>
      <c r="D61" s="27" t="s">
        <v>713</v>
      </c>
      <c r="E61" s="28"/>
      <c r="F61" s="28"/>
      <c r="G61" s="28"/>
      <c r="H61" s="28"/>
    </row>
    <row r="62" spans="1:8" ht="12.75" hidden="1" customHeight="1" x14ac:dyDescent="0.25">
      <c r="A62" s="17"/>
      <c r="B62" s="18"/>
      <c r="C62" s="18"/>
      <c r="D62" s="27" t="s">
        <v>714</v>
      </c>
      <c r="E62" s="28"/>
      <c r="F62" s="28"/>
      <c r="G62" s="28"/>
      <c r="H62" s="28"/>
    </row>
    <row r="63" spans="1:8" ht="12.75" hidden="1" customHeight="1" x14ac:dyDescent="0.25">
      <c r="A63" s="17"/>
      <c r="B63" s="18"/>
      <c r="C63" s="18"/>
      <c r="D63" s="27" t="s">
        <v>715</v>
      </c>
      <c r="E63" s="28"/>
      <c r="F63" s="28"/>
      <c r="G63" s="28"/>
      <c r="H63" s="28"/>
    </row>
    <row r="64" spans="1:8" ht="12.75" hidden="1" customHeight="1" x14ac:dyDescent="0.25">
      <c r="A64" s="17"/>
      <c r="B64" s="18"/>
      <c r="C64" s="18"/>
      <c r="D64" s="21" t="s">
        <v>841</v>
      </c>
      <c r="E64" s="22"/>
      <c r="F64" s="22"/>
      <c r="G64" s="22"/>
      <c r="H64" s="22"/>
    </row>
    <row r="65" spans="1:8" ht="12.75" hidden="1" customHeight="1" x14ac:dyDescent="0.25">
      <c r="A65" s="17"/>
      <c r="B65" s="18"/>
      <c r="C65" s="18"/>
      <c r="D65" s="19" t="s">
        <v>618</v>
      </c>
      <c r="E65" s="20"/>
      <c r="F65" s="20"/>
      <c r="G65" s="20"/>
      <c r="H65" s="20"/>
    </row>
    <row r="66" spans="1:8" ht="12.75" hidden="1" customHeight="1" x14ac:dyDescent="0.25">
      <c r="A66" s="17"/>
      <c r="B66" s="18"/>
      <c r="C66" s="18"/>
      <c r="D66" s="25" t="s">
        <v>652</v>
      </c>
      <c r="E66" s="26"/>
      <c r="F66" s="26"/>
      <c r="G66" s="26"/>
      <c r="H66" s="26"/>
    </row>
    <row r="67" spans="1:8" ht="12.75" hidden="1" customHeight="1" x14ac:dyDescent="0.25">
      <c r="A67" s="17"/>
      <c r="B67" s="18"/>
      <c r="C67" s="18"/>
      <c r="D67" s="25" t="s">
        <v>698</v>
      </c>
      <c r="E67" s="26"/>
      <c r="F67" s="26"/>
      <c r="G67" s="26"/>
      <c r="H67" s="26"/>
    </row>
    <row r="68" spans="1:8" ht="12.75" hidden="1" customHeight="1" x14ac:dyDescent="0.25">
      <c r="A68" s="17"/>
      <c r="B68" s="18"/>
      <c r="C68" s="18"/>
      <c r="D68" s="25" t="s">
        <v>653</v>
      </c>
      <c r="E68" s="26"/>
      <c r="F68" s="26"/>
      <c r="G68" s="26"/>
      <c r="H68" s="26"/>
    </row>
    <row r="69" spans="1:8" ht="12.75" hidden="1" customHeight="1" x14ac:dyDescent="0.25">
      <c r="A69" s="17"/>
      <c r="B69" s="18"/>
      <c r="C69" s="18"/>
      <c r="D69" s="25" t="s">
        <v>654</v>
      </c>
      <c r="E69" s="26"/>
      <c r="F69" s="26"/>
      <c r="G69" s="26"/>
      <c r="H69" s="26"/>
    </row>
    <row r="70" spans="1:8" ht="12.75" hidden="1" customHeight="1" x14ac:dyDescent="0.25">
      <c r="A70" s="17"/>
      <c r="B70" s="18"/>
      <c r="C70" s="18"/>
      <c r="D70" s="25" t="s">
        <v>741</v>
      </c>
      <c r="E70" s="26"/>
      <c r="F70" s="26"/>
      <c r="G70" s="26"/>
      <c r="H70" s="26"/>
    </row>
    <row r="71" spans="1:8" ht="12.75" hidden="1" customHeight="1" x14ac:dyDescent="0.25">
      <c r="A71" s="17"/>
      <c r="B71" s="18"/>
      <c r="C71" s="18"/>
      <c r="D71" s="25" t="s">
        <v>696</v>
      </c>
      <c r="E71" s="26"/>
      <c r="F71" s="26"/>
      <c r="G71" s="26"/>
      <c r="H71" s="26"/>
    </row>
    <row r="72" spans="1:8" ht="12.75" hidden="1" customHeight="1" x14ac:dyDescent="0.25">
      <c r="A72" s="17"/>
      <c r="B72" s="18"/>
      <c r="C72" s="18"/>
      <c r="D72" s="25" t="s">
        <v>697</v>
      </c>
      <c r="E72" s="26"/>
      <c r="F72" s="26"/>
      <c r="G72" s="26"/>
      <c r="H72" s="26"/>
    </row>
    <row r="73" spans="1:8" ht="12.75" hidden="1" customHeight="1" x14ac:dyDescent="0.25">
      <c r="A73" s="17"/>
      <c r="B73" s="18"/>
      <c r="C73" s="18"/>
      <c r="D73" s="25" t="s">
        <v>676</v>
      </c>
      <c r="E73" s="26"/>
      <c r="F73" s="26"/>
      <c r="G73" s="26"/>
      <c r="H73" s="26"/>
    </row>
    <row r="74" spans="1:8" ht="12.75" hidden="1" customHeight="1" x14ac:dyDescent="0.25">
      <c r="A74" s="17"/>
      <c r="B74" s="18"/>
      <c r="C74" s="18"/>
      <c r="D74" s="25" t="s">
        <v>734</v>
      </c>
      <c r="E74" s="26"/>
      <c r="F74" s="26"/>
      <c r="G74" s="26"/>
      <c r="H74" s="26"/>
    </row>
    <row r="75" spans="1:8" ht="12.75" hidden="1" customHeight="1" x14ac:dyDescent="0.25">
      <c r="A75" s="17"/>
      <c r="B75" s="18"/>
      <c r="C75" s="18"/>
      <c r="D75" s="25" t="s">
        <v>618</v>
      </c>
      <c r="E75" s="26"/>
      <c r="F75" s="26"/>
      <c r="G75" s="26"/>
      <c r="H75" s="26"/>
    </row>
    <row r="76" spans="1:8" ht="12.75" hidden="1" customHeight="1" x14ac:dyDescent="0.25">
      <c r="A76" s="17"/>
      <c r="B76" s="18"/>
      <c r="C76" s="18"/>
      <c r="D76" s="19" t="s">
        <v>829</v>
      </c>
      <c r="E76" s="20"/>
      <c r="F76" s="20"/>
      <c r="G76" s="20"/>
      <c r="H76" s="20"/>
    </row>
    <row r="77" spans="1:8" ht="12.75" hidden="1" customHeight="1" x14ac:dyDescent="0.25">
      <c r="A77" s="17"/>
      <c r="B77" s="18"/>
      <c r="C77" s="18"/>
      <c r="D77" s="19" t="s">
        <v>911</v>
      </c>
      <c r="E77" s="20"/>
      <c r="F77" s="20"/>
      <c r="G77" s="20"/>
      <c r="H77" s="20"/>
    </row>
    <row r="78" spans="1:8" ht="12.75" hidden="1" customHeight="1" x14ac:dyDescent="0.25">
      <c r="A78" s="17"/>
      <c r="B78" s="18"/>
      <c r="C78" s="18"/>
      <c r="D78" s="21" t="s">
        <v>627</v>
      </c>
      <c r="E78" s="22"/>
      <c r="F78" s="22"/>
      <c r="G78" s="22"/>
      <c r="H78" s="22"/>
    </row>
    <row r="79" spans="1:8" ht="12.75" hidden="1" customHeight="1" x14ac:dyDescent="0.25">
      <c r="A79" s="17"/>
      <c r="B79" s="18"/>
      <c r="C79" s="18"/>
      <c r="D79" s="21" t="s">
        <v>627</v>
      </c>
      <c r="E79" s="22"/>
      <c r="F79" s="22"/>
      <c r="G79" s="22"/>
      <c r="H79" s="22"/>
    </row>
    <row r="80" spans="1:8" ht="12.75" hidden="1" customHeight="1" x14ac:dyDescent="0.25">
      <c r="A80" s="17"/>
      <c r="B80" s="18"/>
      <c r="C80" s="18"/>
      <c r="D80" s="21" t="s">
        <v>628</v>
      </c>
      <c r="E80" s="22"/>
      <c r="F80" s="22"/>
      <c r="G80" s="22"/>
      <c r="H80" s="22"/>
    </row>
    <row r="81" spans="1:8" ht="12.75" hidden="1" customHeight="1" x14ac:dyDescent="0.25">
      <c r="A81" s="17"/>
      <c r="B81" s="18"/>
      <c r="C81" s="18"/>
      <c r="D81" s="21" t="s">
        <v>628</v>
      </c>
      <c r="E81" s="22"/>
      <c r="F81" s="22"/>
      <c r="G81" s="22"/>
      <c r="H81" s="22"/>
    </row>
    <row r="82" spans="1:8" ht="12.75" hidden="1" customHeight="1" x14ac:dyDescent="0.25">
      <c r="A82" s="17"/>
      <c r="B82" s="18"/>
      <c r="C82" s="18"/>
      <c r="D82" s="19" t="s">
        <v>830</v>
      </c>
      <c r="E82" s="20"/>
      <c r="F82" s="20"/>
      <c r="G82" s="20"/>
      <c r="H82" s="20"/>
    </row>
    <row r="83" spans="1:8" ht="12.75" hidden="1" customHeight="1" x14ac:dyDescent="0.25">
      <c r="A83" s="17"/>
      <c r="B83" s="18"/>
      <c r="C83" s="18"/>
      <c r="D83" s="19" t="s">
        <v>912</v>
      </c>
      <c r="E83" s="20"/>
      <c r="F83" s="20"/>
      <c r="G83" s="20"/>
      <c r="H83" s="20"/>
    </row>
    <row r="84" spans="1:8" ht="12.75" hidden="1" customHeight="1" x14ac:dyDescent="0.25">
      <c r="A84" s="17"/>
      <c r="B84" s="18"/>
      <c r="C84" s="18"/>
      <c r="D84" s="21" t="s">
        <v>716</v>
      </c>
      <c r="E84" s="22"/>
      <c r="F84" s="22"/>
      <c r="G84" s="22"/>
      <c r="H84" s="22"/>
    </row>
    <row r="85" spans="1:8" ht="12.75" hidden="1" customHeight="1" x14ac:dyDescent="0.25">
      <c r="A85" s="17"/>
      <c r="B85" s="18"/>
      <c r="C85" s="18"/>
      <c r="D85" s="21" t="s">
        <v>716</v>
      </c>
      <c r="E85" s="22"/>
      <c r="F85" s="22"/>
      <c r="G85" s="22"/>
      <c r="H85" s="22"/>
    </row>
    <row r="86" spans="1:8" ht="12.75" hidden="1" customHeight="1" x14ac:dyDescent="0.25">
      <c r="A86" s="17"/>
      <c r="B86" s="18"/>
      <c r="C86" s="18"/>
      <c r="D86" s="19" t="s">
        <v>902</v>
      </c>
      <c r="E86" s="20"/>
      <c r="F86" s="20"/>
      <c r="G86" s="20"/>
      <c r="H86" s="20"/>
    </row>
    <row r="87" spans="1:8" ht="12.75" hidden="1" customHeight="1" x14ac:dyDescent="0.25">
      <c r="A87" s="17"/>
      <c r="B87" s="18"/>
      <c r="C87" s="18"/>
      <c r="D87" s="21" t="s">
        <v>902</v>
      </c>
      <c r="E87" s="22"/>
      <c r="F87" s="22"/>
      <c r="G87" s="22"/>
      <c r="H87" s="22"/>
    </row>
    <row r="88" spans="1:8" ht="12.75" hidden="1" customHeight="1" x14ac:dyDescent="0.25">
      <c r="A88" s="17"/>
      <c r="B88" s="18"/>
      <c r="C88" s="18"/>
      <c r="D88" s="19" t="s">
        <v>717</v>
      </c>
      <c r="E88" s="20"/>
      <c r="F88" s="20"/>
      <c r="G88" s="20"/>
      <c r="H88" s="20"/>
    </row>
    <row r="89" spans="1:8" ht="12.75" hidden="1" customHeight="1" x14ac:dyDescent="0.25">
      <c r="A89" s="17"/>
      <c r="B89" s="18"/>
      <c r="C89" s="18"/>
      <c r="D89" s="21" t="s">
        <v>717</v>
      </c>
      <c r="E89" s="22"/>
      <c r="F89" s="22"/>
      <c r="G89" s="22"/>
      <c r="H89" s="22"/>
    </row>
    <row r="90" spans="1:8" ht="12.75" hidden="1" customHeight="1" x14ac:dyDescent="0.25">
      <c r="A90" s="17"/>
      <c r="B90" s="18"/>
      <c r="C90" s="18"/>
      <c r="D90" s="19" t="s">
        <v>718</v>
      </c>
      <c r="E90" s="20"/>
      <c r="F90" s="20"/>
      <c r="G90" s="20"/>
      <c r="H90" s="20"/>
    </row>
    <row r="91" spans="1:8" ht="12.75" hidden="1" customHeight="1" x14ac:dyDescent="0.25">
      <c r="A91" s="17"/>
      <c r="B91" s="18"/>
      <c r="C91" s="18"/>
      <c r="D91" s="21" t="s">
        <v>718</v>
      </c>
      <c r="E91" s="22"/>
      <c r="F91" s="22"/>
      <c r="G91" s="22"/>
      <c r="H91" s="22"/>
    </row>
    <row r="92" spans="1:8" ht="12.75" hidden="1" customHeight="1" x14ac:dyDescent="0.25">
      <c r="A92" s="17"/>
      <c r="B92" s="18"/>
      <c r="C92" s="18"/>
      <c r="D92" s="19" t="s">
        <v>831</v>
      </c>
      <c r="E92" s="20"/>
      <c r="F92" s="20"/>
      <c r="G92" s="20"/>
      <c r="H92" s="20"/>
    </row>
    <row r="93" spans="1:8" ht="12.75" hidden="1" customHeight="1" x14ac:dyDescent="0.25">
      <c r="A93" s="17"/>
      <c r="B93" s="18"/>
      <c r="C93" s="18"/>
      <c r="D93" s="30" t="s">
        <v>913</v>
      </c>
      <c r="E93" s="26"/>
      <c r="F93" s="26"/>
      <c r="G93" s="26"/>
      <c r="H93" s="26"/>
    </row>
    <row r="94" spans="1:8" ht="12.75" hidden="1" customHeight="1" x14ac:dyDescent="0.25">
      <c r="A94" s="17"/>
      <c r="B94" s="18"/>
      <c r="C94" s="18"/>
      <c r="D94" s="30" t="s">
        <v>655</v>
      </c>
      <c r="E94" s="26"/>
      <c r="F94" s="26"/>
      <c r="G94" s="26"/>
      <c r="H94" s="26"/>
    </row>
    <row r="95" spans="1:8" ht="12.75" hidden="1" customHeight="1" x14ac:dyDescent="0.25">
      <c r="A95" s="17"/>
      <c r="B95" s="18"/>
      <c r="C95" s="18"/>
      <c r="D95" s="30" t="s">
        <v>655</v>
      </c>
      <c r="E95" s="26"/>
      <c r="F95" s="26"/>
      <c r="G95" s="26"/>
      <c r="H95" s="26"/>
    </row>
    <row r="96" spans="1:8" ht="12.75" hidden="1" customHeight="1" x14ac:dyDescent="0.25">
      <c r="A96" s="17"/>
      <c r="B96" s="18"/>
      <c r="C96" s="18"/>
      <c r="D96" s="31" t="s">
        <v>656</v>
      </c>
      <c r="E96" s="32"/>
      <c r="F96" s="32"/>
      <c r="G96" s="32"/>
      <c r="H96" s="32"/>
    </row>
    <row r="97" spans="1:8" ht="12.75" hidden="1" customHeight="1" x14ac:dyDescent="0.25">
      <c r="A97" s="17"/>
      <c r="B97" s="18"/>
      <c r="C97" s="18"/>
      <c r="D97" s="31" t="s">
        <v>656</v>
      </c>
      <c r="E97" s="32"/>
      <c r="F97" s="32"/>
      <c r="G97" s="32"/>
      <c r="H97" s="32"/>
    </row>
    <row r="98" spans="1:8" s="35" customFormat="1" ht="18" customHeight="1" x14ac:dyDescent="0.2">
      <c r="A98" s="24" t="s">
        <v>914</v>
      </c>
      <c r="B98" s="24"/>
      <c r="C98" s="24"/>
      <c r="D98" s="33" t="s">
        <v>915</v>
      </c>
      <c r="E98" s="34"/>
      <c r="F98" s="34"/>
      <c r="G98" s="34"/>
      <c r="H98" s="34"/>
    </row>
    <row r="99" spans="1:8" s="35" customFormat="1" ht="18" customHeight="1" x14ac:dyDescent="0.2">
      <c r="A99" s="24"/>
      <c r="B99" s="24"/>
      <c r="C99" s="24"/>
      <c r="D99" s="33" t="s">
        <v>916</v>
      </c>
      <c r="E99" s="41">
        <f>SUBTOTAL(9,E100:E142)</f>
        <v>2699947.5</v>
      </c>
      <c r="F99" s="41">
        <f>SUBTOTAL(9,F100:F142)</f>
        <v>3483887.5</v>
      </c>
      <c r="G99" s="41">
        <f>SUBTOTAL(9,G100:G142)</f>
        <v>3495497.65</v>
      </c>
      <c r="H99" s="41">
        <f>SUBTOTAL(9,H100:H142)</f>
        <v>0</v>
      </c>
    </row>
    <row r="100" spans="1:8" s="35" customFormat="1" ht="18" customHeight="1" x14ac:dyDescent="0.2">
      <c r="A100" s="24"/>
      <c r="B100" s="24">
        <v>1</v>
      </c>
      <c r="C100" s="24"/>
      <c r="D100" s="33" t="s">
        <v>699</v>
      </c>
      <c r="E100" s="41">
        <f>SUBTOTAL(9,E101:E114)</f>
        <v>2618230</v>
      </c>
      <c r="F100" s="41">
        <f>SUBTOTAL(9,F101:F114)</f>
        <v>3402145</v>
      </c>
      <c r="G100" s="41">
        <f>SUBTOTAL(9,G101:G114)</f>
        <v>3413729.9</v>
      </c>
      <c r="H100" s="41">
        <f>SUBTOTAL(9,H101:H114)</f>
        <v>0</v>
      </c>
    </row>
    <row r="101" spans="1:8" s="39" customFormat="1" ht="12.75" customHeight="1" x14ac:dyDescent="0.2">
      <c r="A101" s="36"/>
      <c r="B101" s="36"/>
      <c r="C101" s="36"/>
      <c r="D101" s="37" t="s">
        <v>56</v>
      </c>
      <c r="E101" s="38"/>
      <c r="F101" s="38"/>
      <c r="G101" s="38"/>
      <c r="H101" s="38"/>
    </row>
    <row r="102" spans="1:8" s="39" customFormat="1" ht="12.75" customHeight="1" x14ac:dyDescent="0.2">
      <c r="A102" s="36"/>
      <c r="B102" s="36"/>
      <c r="C102" s="36"/>
      <c r="D102" s="37" t="s">
        <v>50</v>
      </c>
      <c r="E102" s="38">
        <f>'Calcolo previsione'!J6</f>
        <v>1763315</v>
      </c>
      <c r="F102" s="38">
        <f>'Calcolo previsione'!K6</f>
        <v>2203687.5</v>
      </c>
      <c r="G102" s="38">
        <f>'Calcolo previsione'!L6</f>
        <v>2214090</v>
      </c>
      <c r="H102" s="38"/>
    </row>
    <row r="103" spans="1:8" s="39" customFormat="1" ht="12.75" customHeight="1" x14ac:dyDescent="0.2">
      <c r="A103" s="36"/>
      <c r="B103" s="36"/>
      <c r="C103" s="36"/>
      <c r="D103" s="37" t="s">
        <v>832</v>
      </c>
      <c r="E103" s="38">
        <f>'Calcolo previsione'!J7</f>
        <v>743505</v>
      </c>
      <c r="F103" s="38">
        <f>'Calcolo previsione'!K7</f>
        <v>1085875</v>
      </c>
      <c r="G103" s="38">
        <f>'Calcolo previsione'!L7</f>
        <v>1085875</v>
      </c>
      <c r="H103" s="38"/>
    </row>
    <row r="104" spans="1:8" s="39" customFormat="1" ht="12.75" customHeight="1" x14ac:dyDescent="0.2">
      <c r="A104" s="36"/>
      <c r="B104" s="36"/>
      <c r="C104" s="36"/>
      <c r="D104" s="37" t="s">
        <v>57</v>
      </c>
      <c r="E104" s="38"/>
      <c r="F104" s="38"/>
      <c r="G104" s="38"/>
      <c r="H104" s="38"/>
    </row>
    <row r="105" spans="1:8" s="39" customFormat="1" ht="12.75" customHeight="1" x14ac:dyDescent="0.2">
      <c r="A105" s="36"/>
      <c r="B105" s="36"/>
      <c r="C105" s="36"/>
      <c r="D105" s="37" t="s">
        <v>48</v>
      </c>
      <c r="E105" s="38">
        <f>'Calcolo previsione'!J8</f>
        <v>12410</v>
      </c>
      <c r="F105" s="38">
        <f>'Calcolo previsione'!K8</f>
        <v>12592.5</v>
      </c>
      <c r="G105" s="38">
        <f>'Calcolo previsione'!L8</f>
        <v>12775</v>
      </c>
      <c r="H105" s="38"/>
    </row>
    <row r="106" spans="1:8" s="39" customFormat="1" ht="12.75" customHeight="1" x14ac:dyDescent="0.2">
      <c r="A106" s="36"/>
      <c r="B106" s="36"/>
      <c r="C106" s="36"/>
      <c r="D106" s="37" t="s">
        <v>58</v>
      </c>
      <c r="E106" s="38"/>
      <c r="F106" s="38"/>
      <c r="G106" s="38"/>
      <c r="H106" s="38"/>
    </row>
    <row r="107" spans="1:8" s="39" customFormat="1" ht="12.75" customHeight="1" x14ac:dyDescent="0.2">
      <c r="A107" s="36"/>
      <c r="B107" s="36"/>
      <c r="C107" s="36"/>
      <c r="D107" s="37" t="s">
        <v>49</v>
      </c>
      <c r="E107" s="38">
        <f>'Calcolo previsione'!J11</f>
        <v>3000</v>
      </c>
      <c r="F107" s="38">
        <f>'Calcolo previsione'!K11</f>
        <v>3030</v>
      </c>
      <c r="G107" s="38">
        <f>'Calcolo previsione'!L11</f>
        <v>3060.3</v>
      </c>
      <c r="H107" s="38"/>
    </row>
    <row r="108" spans="1:8" s="39" customFormat="1" ht="12.75" customHeight="1" x14ac:dyDescent="0.2">
      <c r="A108" s="36"/>
      <c r="B108" s="36"/>
      <c r="C108" s="36"/>
      <c r="D108" s="37" t="s">
        <v>55</v>
      </c>
      <c r="E108" s="38"/>
      <c r="F108" s="38"/>
      <c r="G108" s="38"/>
      <c r="H108" s="38"/>
    </row>
    <row r="109" spans="1:8" s="39" customFormat="1" ht="12.75" customHeight="1" x14ac:dyDescent="0.2">
      <c r="A109" s="36"/>
      <c r="B109" s="36"/>
      <c r="C109" s="36"/>
      <c r="D109" s="37" t="s">
        <v>30</v>
      </c>
      <c r="E109" s="38">
        <f>'Calcolo previsione'!J10+'Calcolo previsione'!J12</f>
        <v>84000</v>
      </c>
      <c r="F109" s="38">
        <f>'Calcolo previsione'!K10+'Calcolo previsione'!K12</f>
        <v>84840</v>
      </c>
      <c r="G109" s="38">
        <f>'Calcolo previsione'!L10+'Calcolo previsione'!L12</f>
        <v>85688.4</v>
      </c>
      <c r="H109" s="38"/>
    </row>
    <row r="110" spans="1:8" s="39" customFormat="1" ht="12.75" customHeight="1" x14ac:dyDescent="0.2">
      <c r="A110" s="36"/>
      <c r="B110" s="36"/>
      <c r="C110" s="36"/>
      <c r="D110" s="37" t="s">
        <v>59</v>
      </c>
      <c r="E110" s="38"/>
      <c r="F110" s="38"/>
      <c r="G110" s="38"/>
      <c r="H110" s="38"/>
    </row>
    <row r="111" spans="1:8" s="39" customFormat="1" ht="12.75" customHeight="1" x14ac:dyDescent="0.2">
      <c r="A111" s="36"/>
      <c r="B111" s="36"/>
      <c r="C111" s="36"/>
      <c r="D111" s="37" t="s">
        <v>51</v>
      </c>
      <c r="E111" s="38">
        <f>'Calcolo previsione'!J13</f>
        <v>12000</v>
      </c>
      <c r="F111" s="38">
        <f>'Calcolo previsione'!K13</f>
        <v>12120</v>
      </c>
      <c r="G111" s="38">
        <f>'Calcolo previsione'!L13</f>
        <v>12241.2</v>
      </c>
      <c r="H111" s="38"/>
    </row>
    <row r="112" spans="1:8" s="39" customFormat="1" ht="12.75" customHeight="1" x14ac:dyDescent="0.2">
      <c r="A112" s="36"/>
      <c r="B112" s="36"/>
      <c r="C112" s="36"/>
      <c r="D112" s="118" t="s">
        <v>60</v>
      </c>
      <c r="E112" s="38"/>
      <c r="F112" s="38"/>
      <c r="G112" s="38"/>
      <c r="H112" s="38"/>
    </row>
    <row r="113" spans="1:8" s="39" customFormat="1" ht="12.75" customHeight="1" x14ac:dyDescent="0.2">
      <c r="A113" s="36"/>
      <c r="B113" s="36"/>
      <c r="C113" s="36"/>
      <c r="D113" s="37" t="s">
        <v>139</v>
      </c>
      <c r="E113" s="38"/>
      <c r="F113" s="38"/>
      <c r="G113" s="38"/>
      <c r="H113" s="38"/>
    </row>
    <row r="114" spans="1:8" s="39" customFormat="1" ht="12.75" customHeight="1" x14ac:dyDescent="0.2">
      <c r="A114" s="36"/>
      <c r="B114" s="36"/>
      <c r="C114" s="36"/>
      <c r="D114" s="37" t="s">
        <v>140</v>
      </c>
      <c r="E114" s="38"/>
      <c r="F114" s="38"/>
      <c r="G114" s="38"/>
      <c r="H114" s="38"/>
    </row>
    <row r="115" spans="1:8" s="35" customFormat="1" ht="18" customHeight="1" x14ac:dyDescent="0.2">
      <c r="A115" s="24"/>
      <c r="B115" s="24">
        <v>2</v>
      </c>
      <c r="C115" s="24"/>
      <c r="D115" s="33" t="s">
        <v>833</v>
      </c>
      <c r="E115" s="41">
        <f>SUBTOTAL(9,E116:E116)</f>
        <v>0</v>
      </c>
      <c r="F115" s="41">
        <f>SUBTOTAL(9,F116:F116)</f>
        <v>0</v>
      </c>
      <c r="G115" s="41">
        <f>SUBTOTAL(9,G116:G116)</f>
        <v>0</v>
      </c>
      <c r="H115" s="41">
        <f>SUBTOTAL(9,H116:H116)</f>
        <v>0</v>
      </c>
    </row>
    <row r="116" spans="1:8" s="39" customFormat="1" ht="12.75" customHeight="1" x14ac:dyDescent="0.2">
      <c r="A116" s="36"/>
      <c r="B116" s="36"/>
      <c r="C116" s="36"/>
      <c r="D116" s="37" t="s">
        <v>833</v>
      </c>
      <c r="E116" s="38"/>
      <c r="F116" s="38"/>
      <c r="G116" s="38"/>
      <c r="H116" s="38"/>
    </row>
    <row r="117" spans="1:8" s="35" customFormat="1" ht="18" customHeight="1" x14ac:dyDescent="0.2">
      <c r="A117" s="24"/>
      <c r="B117" s="24">
        <v>3</v>
      </c>
      <c r="C117" s="24"/>
      <c r="D117" s="33" t="s">
        <v>632</v>
      </c>
      <c r="E117" s="41">
        <f>SUBTOTAL(9,E118:E121)</f>
        <v>0</v>
      </c>
      <c r="F117" s="41">
        <f>SUBTOTAL(9,F118:F121)</f>
        <v>0</v>
      </c>
      <c r="G117" s="41">
        <f>SUBTOTAL(9,G118:G121)</f>
        <v>0</v>
      </c>
      <c r="H117" s="41">
        <f>SUBTOTAL(9,H118:H121)</f>
        <v>0</v>
      </c>
    </row>
    <row r="118" spans="1:8" s="39" customFormat="1" ht="12.75" customHeight="1" x14ac:dyDescent="0.2">
      <c r="A118" s="36"/>
      <c r="B118" s="36"/>
      <c r="C118" s="36"/>
      <c r="D118" s="37" t="s">
        <v>63</v>
      </c>
      <c r="E118" s="38"/>
      <c r="F118" s="38"/>
      <c r="G118" s="38"/>
      <c r="H118" s="38"/>
    </row>
    <row r="119" spans="1:8" s="39" customFormat="1" ht="12.75" customHeight="1" x14ac:dyDescent="0.2">
      <c r="A119" s="36"/>
      <c r="B119" s="36"/>
      <c r="C119" s="36"/>
      <c r="D119" s="37" t="s">
        <v>64</v>
      </c>
      <c r="E119" s="38"/>
      <c r="F119" s="38"/>
      <c r="G119" s="38"/>
      <c r="H119" s="38"/>
    </row>
    <row r="120" spans="1:8" s="39" customFormat="1" ht="12.75" customHeight="1" x14ac:dyDescent="0.2">
      <c r="A120" s="36"/>
      <c r="B120" s="36"/>
      <c r="C120" s="36"/>
      <c r="D120" s="37" t="s">
        <v>65</v>
      </c>
      <c r="E120" s="38"/>
      <c r="F120" s="38"/>
      <c r="G120" s="38"/>
      <c r="H120" s="38"/>
    </row>
    <row r="121" spans="1:8" s="39" customFormat="1" ht="12.75" customHeight="1" x14ac:dyDescent="0.2">
      <c r="A121" s="36"/>
      <c r="B121" s="36"/>
      <c r="C121" s="36"/>
      <c r="D121" s="118" t="s">
        <v>62</v>
      </c>
      <c r="E121" s="38"/>
      <c r="F121" s="38"/>
      <c r="G121" s="38"/>
      <c r="H121" s="38"/>
    </row>
    <row r="122" spans="1:8" s="35" customFormat="1" ht="18" customHeight="1" x14ac:dyDescent="0.2">
      <c r="A122" s="24"/>
      <c r="B122" s="24">
        <v>4</v>
      </c>
      <c r="C122" s="24"/>
      <c r="D122" s="33" t="s">
        <v>903</v>
      </c>
      <c r="E122" s="41">
        <f>SUBTOTAL(9,E123:E127)</f>
        <v>0</v>
      </c>
      <c r="F122" s="41">
        <f>SUBTOTAL(9,F123:F127)</f>
        <v>0</v>
      </c>
      <c r="G122" s="41">
        <f>SUBTOTAL(9,G123:G127)</f>
        <v>0</v>
      </c>
      <c r="H122" s="41">
        <f>SUBTOTAL(9,H123:H127)</f>
        <v>0</v>
      </c>
    </row>
    <row r="123" spans="1:8" s="39" customFormat="1" ht="12.75" customHeight="1" x14ac:dyDescent="0.2">
      <c r="A123" s="36"/>
      <c r="B123" s="36"/>
      <c r="C123" s="36"/>
      <c r="D123" s="37" t="s">
        <v>842</v>
      </c>
      <c r="E123" s="38"/>
      <c r="F123" s="38"/>
      <c r="G123" s="38"/>
      <c r="H123" s="38"/>
    </row>
    <row r="124" spans="1:8" s="39" customFormat="1" ht="12.75" customHeight="1" x14ac:dyDescent="0.2">
      <c r="A124" s="36"/>
      <c r="B124" s="36"/>
      <c r="C124" s="36"/>
      <c r="D124" s="37" t="s">
        <v>658</v>
      </c>
      <c r="E124" s="38"/>
      <c r="F124" s="38"/>
      <c r="G124" s="38"/>
      <c r="H124" s="38"/>
    </row>
    <row r="125" spans="1:8" s="39" customFormat="1" ht="12.75" customHeight="1" x14ac:dyDescent="0.2">
      <c r="A125" s="36"/>
      <c r="B125" s="36"/>
      <c r="C125" s="36"/>
      <c r="D125" s="37" t="s">
        <v>746</v>
      </c>
      <c r="E125" s="38"/>
      <c r="F125" s="38"/>
      <c r="G125" s="38"/>
      <c r="H125" s="38"/>
    </row>
    <row r="126" spans="1:8" s="39" customFormat="1" ht="12.75" customHeight="1" x14ac:dyDescent="0.2">
      <c r="A126" s="36"/>
      <c r="B126" s="36"/>
      <c r="C126" s="36"/>
      <c r="D126" s="37" t="s">
        <v>747</v>
      </c>
      <c r="E126" s="38"/>
      <c r="F126" s="38"/>
      <c r="G126" s="38"/>
      <c r="H126" s="38"/>
    </row>
    <row r="127" spans="1:8" s="39" customFormat="1" ht="12.75" customHeight="1" x14ac:dyDescent="0.2">
      <c r="A127" s="36"/>
      <c r="B127" s="36"/>
      <c r="C127" s="36"/>
      <c r="D127" s="118" t="s">
        <v>61</v>
      </c>
      <c r="E127" s="38"/>
      <c r="F127" s="38"/>
      <c r="G127" s="38"/>
      <c r="H127" s="38"/>
    </row>
    <row r="128" spans="1:8" s="35" customFormat="1" ht="18" customHeight="1" x14ac:dyDescent="0.2">
      <c r="A128" s="24"/>
      <c r="B128" s="24">
        <v>5</v>
      </c>
      <c r="C128" s="24"/>
      <c r="D128" s="33" t="s">
        <v>631</v>
      </c>
      <c r="E128" s="41">
        <f>SUBTOTAL(9,E129:E144)</f>
        <v>81717.5</v>
      </c>
      <c r="F128" s="41">
        <f>SUBTOTAL(9,F129:F144)</f>
        <v>81742.5</v>
      </c>
      <c r="G128" s="41">
        <f>SUBTOTAL(9,G129:G144)</f>
        <v>81767.75</v>
      </c>
      <c r="H128" s="41">
        <f>SUBTOTAL(9,H129:H144)</f>
        <v>0</v>
      </c>
    </row>
    <row r="129" spans="1:8" s="39" customFormat="1" ht="12.75" customHeight="1" x14ac:dyDescent="0.2">
      <c r="A129" s="36"/>
      <c r="B129" s="36"/>
      <c r="C129" s="36"/>
      <c r="D129" s="37" t="s">
        <v>744</v>
      </c>
      <c r="E129" s="38">
        <f>'Calcolo previsione'!J28</f>
        <v>2000</v>
      </c>
      <c r="F129" s="38">
        <f>'Calcolo previsione'!K28</f>
        <v>2020</v>
      </c>
      <c r="G129" s="38">
        <f>'Calcolo previsione'!L28</f>
        <v>2040.2</v>
      </c>
      <c r="H129" s="38"/>
    </row>
    <row r="130" spans="1:8" s="39" customFormat="1" ht="12.75" customHeight="1" x14ac:dyDescent="0.2">
      <c r="A130" s="36"/>
      <c r="B130" s="36"/>
      <c r="C130" s="36"/>
      <c r="D130" s="37" t="s">
        <v>811</v>
      </c>
      <c r="E130" s="38">
        <f>'Calcolo previsione'!J29</f>
        <v>49603.5</v>
      </c>
      <c r="F130" s="38">
        <f>'Calcolo previsione'!K29</f>
        <v>49603.5</v>
      </c>
      <c r="G130" s="38">
        <f>'Calcolo previsione'!L29</f>
        <v>49603.5</v>
      </c>
      <c r="H130" s="38"/>
    </row>
    <row r="131" spans="1:8" s="39" customFormat="1" ht="12.75" customHeight="1" x14ac:dyDescent="0.2">
      <c r="A131" s="36"/>
      <c r="B131" s="36"/>
      <c r="C131" s="36"/>
      <c r="D131" s="37" t="s">
        <v>742</v>
      </c>
      <c r="E131" s="38"/>
      <c r="F131" s="38"/>
      <c r="G131" s="38"/>
      <c r="H131" s="38"/>
    </row>
    <row r="132" spans="1:8" s="39" customFormat="1" ht="12.75" customHeight="1" x14ac:dyDescent="0.2">
      <c r="A132" s="36"/>
      <c r="B132" s="36"/>
      <c r="C132" s="36"/>
      <c r="D132" s="37" t="s">
        <v>631</v>
      </c>
      <c r="E132" s="38">
        <f>'Calcolo previsione'!J31</f>
        <v>500</v>
      </c>
      <c r="F132" s="38">
        <f>'Calcolo previsione'!K31</f>
        <v>505</v>
      </c>
      <c r="G132" s="38">
        <f>'Calcolo previsione'!L31</f>
        <v>510.05</v>
      </c>
      <c r="H132" s="38"/>
    </row>
    <row r="133" spans="1:8" s="39" customFormat="1" ht="12.75" customHeight="1" x14ac:dyDescent="0.2">
      <c r="A133" s="36"/>
      <c r="B133" s="36"/>
      <c r="C133" s="36"/>
      <c r="D133" s="37" t="s">
        <v>629</v>
      </c>
      <c r="E133" s="38"/>
      <c r="F133" s="38"/>
      <c r="G133" s="38"/>
      <c r="H133" s="38"/>
    </row>
    <row r="134" spans="1:8" s="39" customFormat="1" ht="12.75" customHeight="1" x14ac:dyDescent="0.2">
      <c r="A134" s="36"/>
      <c r="B134" s="36"/>
      <c r="C134" s="36"/>
      <c r="D134" s="37" t="s">
        <v>745</v>
      </c>
      <c r="E134" s="38"/>
      <c r="F134" s="38"/>
      <c r="G134" s="38"/>
      <c r="H134" s="38"/>
    </row>
    <row r="135" spans="1:8" s="39" customFormat="1" ht="12.75" customHeight="1" x14ac:dyDescent="0.2">
      <c r="A135" s="36"/>
      <c r="B135" s="36"/>
      <c r="C135" s="36"/>
      <c r="D135" s="37" t="s">
        <v>834</v>
      </c>
      <c r="E135" s="38">
        <f>'Calcolo previsione'!J34</f>
        <v>28614</v>
      </c>
      <c r="F135" s="38">
        <f>'Calcolo previsione'!K34</f>
        <v>28614</v>
      </c>
      <c r="G135" s="38">
        <f>'Calcolo previsione'!L34</f>
        <v>28614</v>
      </c>
      <c r="H135" s="38"/>
    </row>
    <row r="136" spans="1:8" s="39" customFormat="1" ht="12.75" customHeight="1" x14ac:dyDescent="0.2">
      <c r="A136" s="36"/>
      <c r="B136" s="36"/>
      <c r="C136" s="36"/>
      <c r="D136" s="37" t="s">
        <v>630</v>
      </c>
      <c r="E136" s="38"/>
      <c r="F136" s="38"/>
      <c r="G136" s="38"/>
      <c r="H136" s="38"/>
    </row>
    <row r="137" spans="1:8" s="39" customFormat="1" ht="12.75" customHeight="1" x14ac:dyDescent="0.2">
      <c r="A137" s="36"/>
      <c r="B137" s="36"/>
      <c r="C137" s="36"/>
      <c r="D137" s="37" t="s">
        <v>657</v>
      </c>
      <c r="E137" s="38"/>
      <c r="F137" s="38"/>
      <c r="G137" s="38"/>
      <c r="H137" s="38"/>
    </row>
    <row r="138" spans="1:8" s="39" customFormat="1" ht="12.75" customHeight="1" x14ac:dyDescent="0.2">
      <c r="A138" s="36"/>
      <c r="B138" s="36"/>
      <c r="C138" s="36"/>
      <c r="D138" s="37" t="s">
        <v>722</v>
      </c>
      <c r="E138" s="38"/>
      <c r="F138" s="38"/>
      <c r="G138" s="38"/>
      <c r="H138" s="38"/>
    </row>
    <row r="139" spans="1:8" s="39" customFormat="1" ht="12.75" customHeight="1" x14ac:dyDescent="0.2">
      <c r="A139" s="36"/>
      <c r="B139" s="36"/>
      <c r="C139" s="36"/>
      <c r="D139" s="37" t="s">
        <v>723</v>
      </c>
      <c r="E139" s="38">
        <f>'Calcolo previsione'!J39</f>
        <v>1000</v>
      </c>
      <c r="F139" s="38">
        <f>'Calcolo previsione'!K39</f>
        <v>1000</v>
      </c>
      <c r="G139" s="38">
        <f>'Calcolo previsione'!L39</f>
        <v>1000</v>
      </c>
      <c r="H139" s="38"/>
    </row>
    <row r="140" spans="1:8" s="39" customFormat="1" ht="12.75" customHeight="1" x14ac:dyDescent="0.2">
      <c r="A140" s="36"/>
      <c r="B140" s="36"/>
      <c r="C140" s="36"/>
      <c r="D140" s="37" t="s">
        <v>743</v>
      </c>
      <c r="E140" s="38"/>
      <c r="F140" s="38"/>
      <c r="G140" s="38"/>
      <c r="H140" s="38"/>
    </row>
    <row r="141" spans="1:8" s="39" customFormat="1" ht="12.75" customHeight="1" x14ac:dyDescent="0.2">
      <c r="A141" s="36"/>
      <c r="B141" s="36"/>
      <c r="C141" s="36"/>
      <c r="D141" s="37" t="s">
        <v>32</v>
      </c>
      <c r="E141" s="38"/>
      <c r="F141" s="38"/>
      <c r="G141" s="38"/>
      <c r="H141" s="38"/>
    </row>
    <row r="142" spans="1:8" s="39" customFormat="1" ht="12.75" customHeight="1" x14ac:dyDescent="0.2">
      <c r="A142" s="36"/>
      <c r="B142" s="36"/>
      <c r="C142" s="36"/>
      <c r="D142" s="37" t="s">
        <v>944</v>
      </c>
      <c r="E142" s="38"/>
      <c r="F142" s="38"/>
      <c r="G142" s="38"/>
      <c r="H142" s="38"/>
    </row>
    <row r="143" spans="1:8" s="39" customFormat="1" ht="12.75" customHeight="1" x14ac:dyDescent="0.2">
      <c r="A143" s="36"/>
      <c r="B143" s="36"/>
      <c r="C143" s="36"/>
      <c r="D143" s="37" t="s">
        <v>31</v>
      </c>
      <c r="E143" s="38"/>
      <c r="F143" s="38"/>
      <c r="G143" s="38"/>
      <c r="H143" s="38"/>
    </row>
    <row r="144" spans="1:8" s="39" customFormat="1" ht="12.75" customHeight="1" x14ac:dyDescent="0.2">
      <c r="A144" s="36"/>
      <c r="B144" s="36"/>
      <c r="C144" s="36"/>
      <c r="D144" s="118" t="s">
        <v>66</v>
      </c>
      <c r="E144" s="38"/>
      <c r="F144" s="38"/>
      <c r="G144" s="38"/>
      <c r="H144" s="38"/>
    </row>
    <row r="145" spans="1:8" s="35" customFormat="1" ht="18" customHeight="1" x14ac:dyDescent="0.2">
      <c r="A145" s="24"/>
      <c r="B145" s="24"/>
      <c r="C145" s="24"/>
      <c r="D145" s="33" t="s">
        <v>917</v>
      </c>
      <c r="E145" s="41" t="e">
        <f>SUBTOTAL(9,E146:E148)</f>
        <v>#REF!</v>
      </c>
      <c r="F145" s="41">
        <f>SUBTOTAL(9,F146:F148)</f>
        <v>69414</v>
      </c>
      <c r="G145" s="41">
        <f>SUBTOTAL(9,G146:G148)</f>
        <v>69414</v>
      </c>
      <c r="H145" s="41">
        <f>SUBTOTAL(9,H146:H148)</f>
        <v>0</v>
      </c>
    </row>
    <row r="146" spans="1:8" s="35" customFormat="1" ht="18" customHeight="1" x14ac:dyDescent="0.2">
      <c r="A146" s="24"/>
      <c r="B146" s="24">
        <v>5</v>
      </c>
      <c r="C146" s="24"/>
      <c r="D146" s="33" t="s">
        <v>843</v>
      </c>
      <c r="E146" s="41" t="e">
        <f>SUBTOTAL(9,E147:E148)</f>
        <v>#REF!</v>
      </c>
      <c r="F146" s="41">
        <f>SUBTOTAL(9,F147:F148)</f>
        <v>69414</v>
      </c>
      <c r="G146" s="41">
        <f>SUBTOTAL(9,G147:G148)</f>
        <v>69414</v>
      </c>
      <c r="H146" s="41">
        <f>SUBTOTAL(9,H147:H148)</f>
        <v>0</v>
      </c>
    </row>
    <row r="147" spans="1:8" s="39" customFormat="1" ht="12.75" customHeight="1" x14ac:dyDescent="0.2">
      <c r="A147" s="36"/>
      <c r="B147" s="36"/>
      <c r="C147" s="36"/>
      <c r="D147" s="37" t="s">
        <v>751</v>
      </c>
      <c r="E147" s="38"/>
      <c r="F147" s="38"/>
      <c r="G147" s="38"/>
      <c r="H147" s="38"/>
    </row>
    <row r="148" spans="1:8" s="39" customFormat="1" ht="12.75" customHeight="1" x14ac:dyDescent="0.2">
      <c r="A148" s="36"/>
      <c r="B148" s="36"/>
      <c r="C148" s="36"/>
      <c r="D148" s="37" t="s">
        <v>750</v>
      </c>
      <c r="E148" s="38" t="e">
        <f>'Calcolo previsione'!J49</f>
        <v>#REF!</v>
      </c>
      <c r="F148" s="38">
        <f>'Calcolo previsione'!K49</f>
        <v>69414</v>
      </c>
      <c r="G148" s="38">
        <f>'Calcolo previsione'!L49</f>
        <v>69414</v>
      </c>
      <c r="H148" s="38"/>
    </row>
    <row r="149" spans="1:8" s="42" customFormat="1" ht="18" customHeight="1" x14ac:dyDescent="0.2">
      <c r="A149" s="24"/>
      <c r="B149" s="40"/>
      <c r="C149" s="40"/>
      <c r="D149" s="33" t="s">
        <v>918</v>
      </c>
      <c r="E149" s="41" t="e">
        <f>SUBTOTAL(9,E99:E148)</f>
        <v>#REF!</v>
      </c>
      <c r="F149" s="41">
        <f>SUBTOTAL(9,F99:F148)</f>
        <v>3553301.5</v>
      </c>
      <c r="G149" s="41">
        <f>SUBTOTAL(9,G99:G148)</f>
        <v>3564911.65</v>
      </c>
      <c r="H149" s="41">
        <f>SUBTOTAL(9,H99:H148)</f>
        <v>0</v>
      </c>
    </row>
    <row r="150" spans="1:8" s="35" customFormat="1" ht="18" customHeight="1" x14ac:dyDescent="0.2">
      <c r="A150" s="24" t="s">
        <v>919</v>
      </c>
      <c r="B150" s="24"/>
      <c r="C150" s="24"/>
      <c r="D150" s="33" t="s">
        <v>920</v>
      </c>
      <c r="E150" s="34"/>
      <c r="F150" s="34"/>
      <c r="G150" s="34"/>
      <c r="H150" s="34"/>
    </row>
    <row r="151" spans="1:8" s="35" customFormat="1" ht="18" customHeight="1" x14ac:dyDescent="0.2">
      <c r="A151" s="24"/>
      <c r="B151" s="24"/>
      <c r="C151" s="24"/>
      <c r="D151" s="33" t="s">
        <v>921</v>
      </c>
      <c r="E151" s="41">
        <f>SUBTOTAL(9,E152:E312)</f>
        <v>2739224.9158333335</v>
      </c>
      <c r="F151" s="41">
        <f>SUBTOTAL(9,F152:F308)</f>
        <v>3464998.89</v>
      </c>
      <c r="G151" s="41">
        <f>SUBTOTAL(9,G152:G308)</f>
        <v>3478950.7225000006</v>
      </c>
      <c r="H151" s="41">
        <f>SUBTOTAL(9,H152:H308)</f>
        <v>0</v>
      </c>
    </row>
    <row r="152" spans="1:8" s="35" customFormat="1" ht="18" customHeight="1" x14ac:dyDescent="0.2">
      <c r="A152" s="24"/>
      <c r="B152" s="24">
        <v>6</v>
      </c>
      <c r="C152" s="24"/>
      <c r="D152" s="33" t="s">
        <v>633</v>
      </c>
      <c r="E152" s="41">
        <f>SUBTOTAL(9,E153:E164)</f>
        <v>282500</v>
      </c>
      <c r="F152" s="41">
        <f>SUBTOTAL(9,F153:F164)</f>
        <v>320555</v>
      </c>
      <c r="G152" s="41">
        <f>SUBTOTAL(9,G153:G164)</f>
        <v>323760.55000000005</v>
      </c>
      <c r="H152" s="41">
        <f>SUBTOTAL(9,H153:H164)</f>
        <v>0</v>
      </c>
    </row>
    <row r="153" spans="1:8" s="39" customFormat="1" ht="12.75" customHeight="1" x14ac:dyDescent="0.2">
      <c r="A153" s="36"/>
      <c r="B153" s="36"/>
      <c r="C153" s="36"/>
      <c r="D153" s="37" t="s">
        <v>659</v>
      </c>
      <c r="E153" s="38">
        <f>'Calcolo previsione'!J54</f>
        <v>190000</v>
      </c>
      <c r="F153" s="38">
        <f>'Calcolo previsione'!K54</f>
        <v>190000</v>
      </c>
      <c r="G153" s="38">
        <f>'Calcolo previsione'!L54</f>
        <v>191900</v>
      </c>
      <c r="H153" s="38"/>
    </row>
    <row r="154" spans="1:8" s="39" customFormat="1" ht="12.75" customHeight="1" x14ac:dyDescent="0.2">
      <c r="A154" s="36"/>
      <c r="B154" s="36"/>
      <c r="C154" s="36"/>
      <c r="D154" s="37" t="s">
        <v>660</v>
      </c>
      <c r="E154" s="38">
        <f>'Calcolo previsione'!J57+'Calcolo previsione'!J59</f>
        <v>63000</v>
      </c>
      <c r="F154" s="38">
        <f>'Calcolo previsione'!K57+'Calcolo previsione'!K59</f>
        <v>93065</v>
      </c>
      <c r="G154" s="38">
        <f>'Calcolo previsione'!L57+'Calcolo previsione'!L59</f>
        <v>93995.65</v>
      </c>
      <c r="H154" s="38"/>
    </row>
    <row r="155" spans="1:8" s="39" customFormat="1" ht="12.75" customHeight="1" x14ac:dyDescent="0.2">
      <c r="A155" s="36"/>
      <c r="B155" s="36"/>
      <c r="C155" s="36"/>
      <c r="D155" s="37" t="s">
        <v>661</v>
      </c>
      <c r="E155" s="38">
        <f>'Calcolo previsione'!J61+'Calcolo previsione'!J60</f>
        <v>12500</v>
      </c>
      <c r="F155" s="38">
        <f>'Calcolo previsione'!K61+'Calcolo previsione'!K60</f>
        <v>18690</v>
      </c>
      <c r="G155" s="38">
        <f>'Calcolo previsione'!L61+'Calcolo previsione'!L60</f>
        <v>18876.900000000001</v>
      </c>
      <c r="H155" s="38"/>
    </row>
    <row r="156" spans="1:8" s="39" customFormat="1" ht="12.75" customHeight="1" x14ac:dyDescent="0.2">
      <c r="A156" s="36"/>
      <c r="B156" s="36"/>
      <c r="C156" s="36"/>
      <c r="D156" s="37" t="s">
        <v>634</v>
      </c>
      <c r="E156" s="38">
        <f>'Calcolo previsione'!J64</f>
        <v>5000</v>
      </c>
      <c r="F156" s="38">
        <f>'Calcolo previsione'!K64</f>
        <v>5100</v>
      </c>
      <c r="G156" s="38">
        <f>'Calcolo previsione'!L64</f>
        <v>5151</v>
      </c>
      <c r="H156" s="38"/>
    </row>
    <row r="157" spans="1:8" s="39" customFormat="1" ht="12.75" customHeight="1" x14ac:dyDescent="0.2">
      <c r="A157" s="36"/>
      <c r="B157" s="36"/>
      <c r="C157" s="36"/>
      <c r="D157" s="37" t="s">
        <v>756</v>
      </c>
      <c r="E157" s="38">
        <f>'Calcolo previsione'!J56</f>
        <v>3000</v>
      </c>
      <c r="F157" s="38">
        <f>'Calcolo previsione'!K56</f>
        <v>3000</v>
      </c>
      <c r="G157" s="38">
        <f>'Calcolo previsione'!L56</f>
        <v>3030</v>
      </c>
      <c r="H157" s="38"/>
    </row>
    <row r="158" spans="1:8" s="39" customFormat="1" ht="12.75" customHeight="1" x14ac:dyDescent="0.2">
      <c r="A158" s="36"/>
      <c r="B158" s="36"/>
      <c r="C158" s="36"/>
      <c r="D158" s="37" t="s">
        <v>757</v>
      </c>
      <c r="E158" s="38">
        <f>'Calcolo previsione'!J58</f>
        <v>3000</v>
      </c>
      <c r="F158" s="38">
        <f>'Calcolo previsione'!K58</f>
        <v>3000</v>
      </c>
      <c r="G158" s="38">
        <f>'Calcolo previsione'!L58</f>
        <v>3030</v>
      </c>
      <c r="H158" s="38"/>
    </row>
    <row r="159" spans="1:8" s="39" customFormat="1" ht="12.75" customHeight="1" x14ac:dyDescent="0.2">
      <c r="A159" s="36"/>
      <c r="B159" s="36"/>
      <c r="C159" s="36"/>
      <c r="D159" s="37" t="s">
        <v>758</v>
      </c>
      <c r="E159" s="38">
        <f>'Calcolo previsione'!J66</f>
        <v>1800</v>
      </c>
      <c r="F159" s="38">
        <f>'Calcolo previsione'!K66</f>
        <v>2500</v>
      </c>
      <c r="G159" s="38">
        <f>'Calcolo previsione'!L66</f>
        <v>2525</v>
      </c>
      <c r="H159" s="38"/>
    </row>
    <row r="160" spans="1:8" s="39" customFormat="1" ht="12.75" customHeight="1" x14ac:dyDescent="0.2">
      <c r="A160" s="36"/>
      <c r="B160" s="36"/>
      <c r="C160" s="36"/>
      <c r="D160" s="37" t="s">
        <v>635</v>
      </c>
      <c r="E160" s="38">
        <f>'Calcolo previsione'!J65</f>
        <v>2200</v>
      </c>
      <c r="F160" s="38">
        <f>'Calcolo previsione'!K65</f>
        <v>3200</v>
      </c>
      <c r="G160" s="38">
        <f>'Calcolo previsione'!L65</f>
        <v>3232</v>
      </c>
      <c r="H160" s="38"/>
    </row>
    <row r="161" spans="1:8" s="39" customFormat="1" ht="12.75" customHeight="1" x14ac:dyDescent="0.2">
      <c r="A161" s="36"/>
      <c r="B161" s="36"/>
      <c r="C161" s="36"/>
      <c r="D161" s="37" t="s">
        <v>636</v>
      </c>
      <c r="E161" s="38">
        <f>'Calcolo previsione'!J62</f>
        <v>2000</v>
      </c>
      <c r="F161" s="38">
        <f>'Calcolo previsione'!K62</f>
        <v>2000</v>
      </c>
      <c r="G161" s="38">
        <f>'Calcolo previsione'!L62</f>
        <v>2020</v>
      </c>
      <c r="H161" s="38"/>
    </row>
    <row r="162" spans="1:8" s="39" customFormat="1" ht="12.75" customHeight="1" x14ac:dyDescent="0.2">
      <c r="A162" s="36"/>
      <c r="B162" s="36"/>
      <c r="C162" s="36"/>
      <c r="D162" s="37" t="s">
        <v>637</v>
      </c>
      <c r="E162" s="38"/>
      <c r="F162" s="38"/>
      <c r="G162" s="38"/>
      <c r="H162" s="38"/>
    </row>
    <row r="163" spans="1:8" s="39" customFormat="1" ht="12.75" customHeight="1" x14ac:dyDescent="0.2">
      <c r="A163" s="36"/>
      <c r="B163" s="36"/>
      <c r="C163" s="36"/>
      <c r="D163" s="118" t="s">
        <v>67</v>
      </c>
      <c r="E163" s="38"/>
      <c r="F163" s="38"/>
      <c r="G163" s="38"/>
      <c r="H163" s="38"/>
    </row>
    <row r="164" spans="1:8" s="39" customFormat="1" ht="12.75" customHeight="1" x14ac:dyDescent="0.2">
      <c r="A164" s="36"/>
      <c r="B164" s="36"/>
      <c r="C164" s="36"/>
      <c r="D164" s="37" t="s">
        <v>638</v>
      </c>
      <c r="E164" s="38"/>
      <c r="F164" s="38"/>
      <c r="G164" s="38"/>
      <c r="H164" s="38"/>
    </row>
    <row r="165" spans="1:8" s="35" customFormat="1" ht="18" customHeight="1" x14ac:dyDescent="0.2">
      <c r="A165" s="24"/>
      <c r="B165" s="24">
        <v>7</v>
      </c>
      <c r="C165" s="24"/>
      <c r="D165" s="33" t="s">
        <v>639</v>
      </c>
      <c r="E165" s="41">
        <f>SUBTOTAL(9,E166:E218)</f>
        <v>1492700</v>
      </c>
      <c r="F165" s="41">
        <f>SUBTOTAL(9,F166:F218)</f>
        <v>1520053.25</v>
      </c>
      <c r="G165" s="41">
        <f>SUBTOTAL(9,G166:G218)</f>
        <v>1535253.7825000002</v>
      </c>
      <c r="H165" s="41">
        <f>SUBTOTAL(9,H166:H218)</f>
        <v>0</v>
      </c>
    </row>
    <row r="166" spans="1:8" s="39" customFormat="1" ht="12.75" customHeight="1" x14ac:dyDescent="0.2">
      <c r="A166" s="36"/>
      <c r="B166" s="36"/>
      <c r="C166" s="36"/>
      <c r="D166" s="37" t="s">
        <v>759</v>
      </c>
      <c r="E166" s="38">
        <f>'Calcolo previsione'!J72+'Calcolo previsione'!J73</f>
        <v>1200000</v>
      </c>
      <c r="F166" s="38">
        <f>'Calcolo previsione'!K72+'Calcolo previsione'!K73</f>
        <v>1143784.5</v>
      </c>
      <c r="G166" s="38">
        <f>'Calcolo previsione'!L72+'Calcolo previsione'!L73</f>
        <v>1155222.345</v>
      </c>
      <c r="H166" s="38"/>
    </row>
    <row r="167" spans="1:8" s="39" customFormat="1" ht="12.75" customHeight="1" x14ac:dyDescent="0.2">
      <c r="A167" s="36"/>
      <c r="B167" s="36"/>
      <c r="C167" s="36"/>
      <c r="D167" s="37" t="s">
        <v>804</v>
      </c>
      <c r="E167" s="38">
        <f>'Calcolo previsione'!J74</f>
        <v>32000</v>
      </c>
      <c r="F167" s="38">
        <f>'Calcolo previsione'!K74</f>
        <v>62008.75</v>
      </c>
      <c r="G167" s="38">
        <f>'Calcolo previsione'!L74</f>
        <v>62628.837500000001</v>
      </c>
      <c r="H167" s="38"/>
    </row>
    <row r="168" spans="1:8" s="39" customFormat="1" ht="12.75" customHeight="1" x14ac:dyDescent="0.2">
      <c r="A168" s="36"/>
      <c r="B168" s="36"/>
      <c r="C168" s="36"/>
      <c r="D168" s="37" t="s">
        <v>760</v>
      </c>
      <c r="E168" s="38"/>
      <c r="F168" s="38"/>
      <c r="G168" s="38"/>
      <c r="H168" s="38"/>
    </row>
    <row r="169" spans="1:8" s="39" customFormat="1" ht="12.75" customHeight="1" x14ac:dyDescent="0.2">
      <c r="A169" s="36"/>
      <c r="B169" s="36"/>
      <c r="C169" s="36"/>
      <c r="D169" s="37" t="s">
        <v>805</v>
      </c>
      <c r="E169" s="38">
        <f>'Calcolo previsione'!J75</f>
        <v>1500</v>
      </c>
      <c r="F169" s="38">
        <f>'Calcolo previsione'!K75</f>
        <v>1515</v>
      </c>
      <c r="G169" s="38">
        <f>'Calcolo previsione'!L75</f>
        <v>1530.15</v>
      </c>
      <c r="H169" s="38"/>
    </row>
    <row r="170" spans="1:8" s="39" customFormat="1" ht="12.75" customHeight="1" x14ac:dyDescent="0.2">
      <c r="A170" s="36"/>
      <c r="B170" s="36"/>
      <c r="C170" s="36"/>
      <c r="D170" s="37" t="s">
        <v>761</v>
      </c>
      <c r="E170" s="38">
        <f>'Calcolo previsione'!J80</f>
        <v>27000</v>
      </c>
      <c r="F170" s="38">
        <f>'Calcolo previsione'!K80</f>
        <v>27270</v>
      </c>
      <c r="G170" s="38">
        <f>'Calcolo previsione'!L80</f>
        <v>27542.7</v>
      </c>
      <c r="H170" s="38"/>
    </row>
    <row r="171" spans="1:8" s="39" customFormat="1" ht="12.75" customHeight="1" x14ac:dyDescent="0.2">
      <c r="A171" s="36"/>
      <c r="B171" s="36"/>
      <c r="C171" s="36"/>
      <c r="D171" s="37" t="s">
        <v>762</v>
      </c>
      <c r="E171" s="38"/>
      <c r="F171" s="38"/>
      <c r="G171" s="38"/>
      <c r="H171" s="38"/>
    </row>
    <row r="172" spans="1:8" s="39" customFormat="1" ht="12.75" customHeight="1" x14ac:dyDescent="0.2">
      <c r="A172" s="36"/>
      <c r="B172" s="36"/>
      <c r="C172" s="36"/>
      <c r="D172" s="37" t="s">
        <v>763</v>
      </c>
      <c r="E172" s="38">
        <f>'Calcolo previsione'!J81</f>
        <v>5000</v>
      </c>
      <c r="F172" s="38">
        <f>'Calcolo previsione'!K81</f>
        <v>5050</v>
      </c>
      <c r="G172" s="38">
        <f>'Calcolo previsione'!L81</f>
        <v>5100.5</v>
      </c>
      <c r="H172" s="38"/>
    </row>
    <row r="173" spans="1:8" s="39" customFormat="1" ht="12.75" customHeight="1" x14ac:dyDescent="0.2">
      <c r="A173" s="36"/>
      <c r="B173" s="36"/>
      <c r="C173" s="36"/>
      <c r="D173" s="37" t="s">
        <v>764</v>
      </c>
      <c r="E173" s="38"/>
      <c r="F173" s="38"/>
      <c r="G173" s="38"/>
      <c r="H173" s="38"/>
    </row>
    <row r="174" spans="1:8" s="39" customFormat="1" ht="12.75" customHeight="1" x14ac:dyDescent="0.2">
      <c r="A174" s="36"/>
      <c r="B174" s="36"/>
      <c r="C174" s="36"/>
      <c r="D174" s="37" t="s">
        <v>765</v>
      </c>
      <c r="E174" s="38"/>
      <c r="F174" s="38"/>
      <c r="G174" s="38"/>
      <c r="H174" s="38"/>
    </row>
    <row r="175" spans="1:8" s="39" customFormat="1" ht="12.75" customHeight="1" x14ac:dyDescent="0.2">
      <c r="A175" s="36"/>
      <c r="B175" s="36"/>
      <c r="C175" s="36"/>
      <c r="D175" s="37" t="s">
        <v>766</v>
      </c>
      <c r="E175" s="38"/>
      <c r="F175" s="38"/>
      <c r="G175" s="38"/>
      <c r="H175" s="38"/>
    </row>
    <row r="176" spans="1:8" s="39" customFormat="1" ht="12.75" customHeight="1" x14ac:dyDescent="0.2">
      <c r="A176" s="36"/>
      <c r="B176" s="36"/>
      <c r="C176" s="36"/>
      <c r="D176" s="37" t="s">
        <v>768</v>
      </c>
      <c r="E176" s="38"/>
      <c r="F176" s="38"/>
      <c r="G176" s="38"/>
      <c r="H176" s="38"/>
    </row>
    <row r="177" spans="1:8" s="39" customFormat="1" ht="12.75" customHeight="1" x14ac:dyDescent="0.2">
      <c r="A177" s="36"/>
      <c r="B177" s="36"/>
      <c r="C177" s="36"/>
      <c r="D177" s="37" t="s">
        <v>769</v>
      </c>
      <c r="E177" s="38">
        <f>'Calcolo previsione'!J82</f>
        <v>4000</v>
      </c>
      <c r="F177" s="38">
        <f>'Calcolo previsione'!K82</f>
        <v>4040</v>
      </c>
      <c r="G177" s="38">
        <f>'Calcolo previsione'!L82</f>
        <v>4080.4</v>
      </c>
      <c r="H177" s="38"/>
    </row>
    <row r="178" spans="1:8" s="39" customFormat="1" ht="12.75" customHeight="1" x14ac:dyDescent="0.2">
      <c r="A178" s="36"/>
      <c r="B178" s="36"/>
      <c r="C178" s="36"/>
      <c r="D178" s="37" t="s">
        <v>767</v>
      </c>
      <c r="E178" s="38"/>
      <c r="F178" s="38"/>
      <c r="G178" s="38"/>
      <c r="H178" s="38"/>
    </row>
    <row r="179" spans="1:8" s="39" customFormat="1" ht="12.75" customHeight="1" x14ac:dyDescent="0.2">
      <c r="A179" s="36"/>
      <c r="B179" s="36"/>
      <c r="C179" s="36"/>
      <c r="D179" s="37" t="s">
        <v>777</v>
      </c>
      <c r="E179" s="38"/>
      <c r="F179" s="38"/>
      <c r="G179" s="38"/>
      <c r="H179" s="38"/>
    </row>
    <row r="180" spans="1:8" s="39" customFormat="1" ht="12.75" customHeight="1" x14ac:dyDescent="0.2">
      <c r="A180" s="36"/>
      <c r="B180" s="36"/>
      <c r="C180" s="36"/>
      <c r="D180" s="37" t="s">
        <v>808</v>
      </c>
      <c r="E180" s="38"/>
      <c r="F180" s="38"/>
      <c r="G180" s="38"/>
      <c r="H180" s="38"/>
    </row>
    <row r="181" spans="1:8" s="39" customFormat="1" ht="12.75" customHeight="1" x14ac:dyDescent="0.2">
      <c r="A181" s="36"/>
      <c r="B181" s="36"/>
      <c r="C181" s="36"/>
      <c r="D181" s="37" t="s">
        <v>735</v>
      </c>
      <c r="E181" s="38">
        <f>'Calcolo previsione'!J110</f>
        <v>15000</v>
      </c>
      <c r="F181" s="38">
        <f>'Calcolo previsione'!K110</f>
        <v>15150</v>
      </c>
      <c r="G181" s="38">
        <f>'Calcolo previsione'!L110</f>
        <v>15301.5</v>
      </c>
      <c r="H181" s="38"/>
    </row>
    <row r="182" spans="1:8" s="39" customFormat="1" ht="12.75" customHeight="1" x14ac:dyDescent="0.2">
      <c r="A182" s="36"/>
      <c r="B182" s="36"/>
      <c r="C182" s="36"/>
      <c r="D182" s="37" t="s">
        <v>806</v>
      </c>
      <c r="E182" s="38"/>
      <c r="F182" s="38"/>
      <c r="G182" s="38"/>
      <c r="H182" s="38"/>
    </row>
    <row r="183" spans="1:8" s="39" customFormat="1" ht="12.75" customHeight="1" x14ac:dyDescent="0.2">
      <c r="A183" s="36"/>
      <c r="B183" s="36"/>
      <c r="C183" s="36"/>
      <c r="D183" s="37" t="s">
        <v>665</v>
      </c>
      <c r="E183" s="38">
        <f>'Calcolo previsione'!J109</f>
        <v>8000</v>
      </c>
      <c r="F183" s="38">
        <f>'Calcolo previsione'!K109</f>
        <v>8080</v>
      </c>
      <c r="G183" s="38">
        <f>'Calcolo previsione'!L109</f>
        <v>8160.8</v>
      </c>
      <c r="H183" s="38"/>
    </row>
    <row r="184" spans="1:8" s="39" customFormat="1" ht="12.75" customHeight="1" x14ac:dyDescent="0.2">
      <c r="A184" s="36"/>
      <c r="B184" s="36"/>
      <c r="C184" s="36"/>
      <c r="D184" s="37" t="s">
        <v>778</v>
      </c>
      <c r="E184" s="38">
        <f>'Calcolo previsione'!J108</f>
        <v>5000</v>
      </c>
      <c r="F184" s="38">
        <f>'Calcolo previsione'!K108</f>
        <v>5050</v>
      </c>
      <c r="G184" s="38">
        <f>'Calcolo previsione'!L108</f>
        <v>5100.5</v>
      </c>
      <c r="H184" s="38"/>
    </row>
    <row r="185" spans="1:8" s="39" customFormat="1" ht="12.75" customHeight="1" x14ac:dyDescent="0.2">
      <c r="A185" s="36"/>
      <c r="B185" s="36"/>
      <c r="C185" s="36"/>
      <c r="D185" s="37" t="s">
        <v>774</v>
      </c>
      <c r="E185" s="38">
        <f>'Calcolo previsione'!J79</f>
        <v>1000</v>
      </c>
      <c r="F185" s="38">
        <f>'Calcolo previsione'!K79</f>
        <v>1010</v>
      </c>
      <c r="G185" s="38">
        <f>'Calcolo previsione'!L79</f>
        <v>1020.1</v>
      </c>
      <c r="H185" s="38"/>
    </row>
    <row r="186" spans="1:8" s="39" customFormat="1" ht="12.75" customHeight="1" x14ac:dyDescent="0.2">
      <c r="A186" s="36"/>
      <c r="B186" s="36"/>
      <c r="C186" s="36"/>
      <c r="D186" s="37" t="s">
        <v>775</v>
      </c>
      <c r="E186" s="38">
        <f>'Calcolo previsione'!J101</f>
        <v>1500</v>
      </c>
      <c r="F186" s="38">
        <f>'Calcolo previsione'!K101</f>
        <v>4052.4999999999995</v>
      </c>
      <c r="G186" s="38">
        <f>'Calcolo previsione'!L101</f>
        <v>4093.0249999999996</v>
      </c>
      <c r="H186" s="38"/>
    </row>
    <row r="187" spans="1:8" s="39" customFormat="1" ht="12.75" customHeight="1" x14ac:dyDescent="0.2">
      <c r="A187" s="36"/>
      <c r="B187" s="36"/>
      <c r="C187" s="36"/>
      <c r="D187" s="37" t="s">
        <v>776</v>
      </c>
      <c r="E187" s="38"/>
      <c r="F187" s="38"/>
      <c r="G187" s="38"/>
      <c r="H187" s="38"/>
    </row>
    <row r="188" spans="1:8" s="39" customFormat="1" ht="12.75" customHeight="1" x14ac:dyDescent="0.2">
      <c r="A188" s="36"/>
      <c r="B188" s="36"/>
      <c r="C188" s="36"/>
      <c r="D188" s="37" t="s">
        <v>779</v>
      </c>
      <c r="E188" s="38">
        <f>'Calcolo previsione'!J116</f>
        <v>2000</v>
      </c>
      <c r="F188" s="38">
        <f>'Calcolo previsione'!K116</f>
        <v>2020</v>
      </c>
      <c r="G188" s="38">
        <f>'Calcolo previsione'!L116</f>
        <v>2040.2</v>
      </c>
      <c r="H188" s="38"/>
    </row>
    <row r="189" spans="1:8" s="39" customFormat="1" ht="12.75" customHeight="1" x14ac:dyDescent="0.2">
      <c r="A189" s="36"/>
      <c r="B189" s="36"/>
      <c r="C189" s="36"/>
      <c r="D189" s="37" t="s">
        <v>807</v>
      </c>
      <c r="E189" s="38"/>
      <c r="F189" s="38"/>
      <c r="G189" s="38"/>
      <c r="H189" s="38"/>
    </row>
    <row r="190" spans="1:8" s="39" customFormat="1" ht="12.75" customHeight="1" x14ac:dyDescent="0.2">
      <c r="A190" s="36"/>
      <c r="B190" s="36"/>
      <c r="C190" s="36"/>
      <c r="D190" s="37" t="s">
        <v>724</v>
      </c>
      <c r="E190" s="38">
        <f>'Calcolo previsione'!J83</f>
        <v>31000</v>
      </c>
      <c r="F190" s="38">
        <f>'Calcolo previsione'!K83</f>
        <v>46798.899999999994</v>
      </c>
      <c r="G190" s="38">
        <f>'Calcolo previsione'!L83</f>
        <v>47266.888999999996</v>
      </c>
      <c r="H190" s="38"/>
    </row>
    <row r="191" spans="1:8" s="39" customFormat="1" ht="12.75" customHeight="1" x14ac:dyDescent="0.2">
      <c r="A191" s="36"/>
      <c r="B191" s="36"/>
      <c r="C191" s="36"/>
      <c r="D191" s="37" t="s">
        <v>640</v>
      </c>
      <c r="E191" s="38">
        <f>'Calcolo previsione'!J86</f>
        <v>4500</v>
      </c>
      <c r="F191" s="38">
        <f>'Calcolo previsione'!K86</f>
        <v>9620</v>
      </c>
      <c r="G191" s="38">
        <f>'Calcolo previsione'!L86</f>
        <v>9716.2000000000007</v>
      </c>
      <c r="H191" s="38"/>
    </row>
    <row r="192" spans="1:8" s="39" customFormat="1" ht="12.75" customHeight="1" x14ac:dyDescent="0.2">
      <c r="A192" s="36"/>
      <c r="B192" s="36"/>
      <c r="C192" s="36"/>
      <c r="D192" s="37" t="s">
        <v>725</v>
      </c>
      <c r="E192" s="38">
        <f>'Calcolo previsione'!J84</f>
        <v>22000</v>
      </c>
      <c r="F192" s="38">
        <f>'Calcolo previsione'!K84</f>
        <v>38188.994999999995</v>
      </c>
      <c r="G192" s="38">
        <f>'Calcolo previsione'!L84</f>
        <v>38570.884949999992</v>
      </c>
      <c r="H192" s="38"/>
    </row>
    <row r="193" spans="1:8" s="39" customFormat="1" ht="12.75" customHeight="1" x14ac:dyDescent="0.2">
      <c r="A193" s="36"/>
      <c r="B193" s="36"/>
      <c r="C193" s="36"/>
      <c r="D193" s="37" t="s">
        <v>726</v>
      </c>
      <c r="E193" s="38">
        <f>'Calcolo previsione'!J85</f>
        <v>5500</v>
      </c>
      <c r="F193" s="38">
        <f>'Calcolo previsione'!K85</f>
        <v>12768.605</v>
      </c>
      <c r="G193" s="38">
        <f>'Calcolo previsione'!L85</f>
        <v>12896.29105</v>
      </c>
      <c r="H193" s="38"/>
    </row>
    <row r="194" spans="1:8" s="39" customFormat="1" ht="12.75" customHeight="1" x14ac:dyDescent="0.2">
      <c r="A194" s="36"/>
      <c r="B194" s="36"/>
      <c r="C194" s="36"/>
      <c r="D194" s="37" t="s">
        <v>641</v>
      </c>
      <c r="E194" s="38">
        <f>'Calcolo previsione'!J113</f>
        <v>600</v>
      </c>
      <c r="F194" s="38">
        <f>'Calcolo previsione'!K113</f>
        <v>606</v>
      </c>
      <c r="G194" s="38">
        <f>'Calcolo previsione'!L113</f>
        <v>612.06000000000006</v>
      </c>
      <c r="H194" s="38"/>
    </row>
    <row r="195" spans="1:8" s="39" customFormat="1" ht="12.75" customHeight="1" x14ac:dyDescent="0.2">
      <c r="A195" s="36"/>
      <c r="B195" s="36"/>
      <c r="C195" s="36"/>
      <c r="D195" s="37" t="s">
        <v>679</v>
      </c>
      <c r="E195" s="38">
        <f>'Calcolo previsione'!J115</f>
        <v>500</v>
      </c>
      <c r="F195" s="38">
        <f>'Calcolo previsione'!K115</f>
        <v>505</v>
      </c>
      <c r="G195" s="38">
        <f>'Calcolo previsione'!L115</f>
        <v>510.05</v>
      </c>
      <c r="H195" s="38"/>
    </row>
    <row r="196" spans="1:8" s="39" customFormat="1" ht="12.75" customHeight="1" x14ac:dyDescent="0.2">
      <c r="A196" s="36"/>
      <c r="B196" s="36"/>
      <c r="C196" s="36"/>
      <c r="D196" s="37" t="s">
        <v>662</v>
      </c>
      <c r="E196" s="38">
        <f>'Calcolo previsione'!J87</f>
        <v>20000</v>
      </c>
      <c r="F196" s="38">
        <f>'Calcolo previsione'!K87</f>
        <v>20200</v>
      </c>
      <c r="G196" s="38">
        <f>'Calcolo previsione'!L87</f>
        <v>20402</v>
      </c>
      <c r="H196" s="38"/>
    </row>
    <row r="197" spans="1:8" s="39" customFormat="1" ht="12.75" customHeight="1" x14ac:dyDescent="0.2">
      <c r="A197" s="36"/>
      <c r="B197" s="36"/>
      <c r="C197" s="36"/>
      <c r="D197" s="37" t="s">
        <v>851</v>
      </c>
      <c r="E197" s="38">
        <f>'Calcolo previsione'!J88</f>
        <v>15000</v>
      </c>
      <c r="F197" s="38">
        <f>'Calcolo previsione'!K88</f>
        <v>15150</v>
      </c>
      <c r="G197" s="38">
        <f>'Calcolo previsione'!L88</f>
        <v>15301.5</v>
      </c>
      <c r="H197" s="38"/>
    </row>
    <row r="198" spans="1:8" s="39" customFormat="1" ht="12.75" customHeight="1" x14ac:dyDescent="0.2">
      <c r="A198" s="36"/>
      <c r="B198" s="36"/>
      <c r="C198" s="36"/>
      <c r="D198" s="37" t="s">
        <v>853</v>
      </c>
      <c r="E198" s="38">
        <f>'Calcolo previsione'!J89+'Calcolo previsione'!J90+'Calcolo previsione'!J91</f>
        <v>22000</v>
      </c>
      <c r="F198" s="38">
        <f>'Calcolo previsione'!K89+'Calcolo previsione'!K90+'Calcolo previsione'!K91</f>
        <v>24250</v>
      </c>
      <c r="G198" s="38">
        <f>'Calcolo previsione'!L89+'Calcolo previsione'!L90+'Calcolo previsione'!L91</f>
        <v>24492.5</v>
      </c>
      <c r="H198" s="38"/>
    </row>
    <row r="199" spans="1:8" s="39" customFormat="1" ht="12.75" customHeight="1" x14ac:dyDescent="0.2">
      <c r="A199" s="36"/>
      <c r="B199" s="36"/>
      <c r="C199" s="36"/>
      <c r="D199" s="37" t="s">
        <v>852</v>
      </c>
      <c r="E199" s="38"/>
      <c r="F199" s="38"/>
      <c r="G199" s="38"/>
      <c r="H199" s="38"/>
    </row>
    <row r="200" spans="1:8" s="39" customFormat="1" ht="12.75" customHeight="1" x14ac:dyDescent="0.2">
      <c r="A200" s="36"/>
      <c r="B200" s="36"/>
      <c r="C200" s="36"/>
      <c r="D200" s="37" t="s">
        <v>772</v>
      </c>
      <c r="E200" s="38"/>
      <c r="F200" s="38"/>
      <c r="G200" s="38"/>
      <c r="H200" s="38"/>
    </row>
    <row r="201" spans="1:8" s="39" customFormat="1" ht="12.75" customHeight="1" x14ac:dyDescent="0.2">
      <c r="A201" s="36"/>
      <c r="B201" s="36"/>
      <c r="C201" s="36"/>
      <c r="D201" s="37" t="s">
        <v>809</v>
      </c>
      <c r="E201" s="38"/>
      <c r="F201" s="38"/>
      <c r="G201" s="38"/>
      <c r="H201" s="38"/>
    </row>
    <row r="202" spans="1:8" s="39" customFormat="1" ht="12.75" customHeight="1" x14ac:dyDescent="0.2">
      <c r="A202" s="36"/>
      <c r="B202" s="36"/>
      <c r="C202" s="36"/>
      <c r="D202" s="37" t="s">
        <v>664</v>
      </c>
      <c r="E202" s="38"/>
      <c r="F202" s="38"/>
      <c r="G202" s="38"/>
      <c r="H202" s="38"/>
    </row>
    <row r="203" spans="1:8" s="39" customFormat="1" ht="12.75" customHeight="1" x14ac:dyDescent="0.2">
      <c r="A203" s="36"/>
      <c r="B203" s="36"/>
      <c r="C203" s="36"/>
      <c r="D203" s="37" t="s">
        <v>700</v>
      </c>
      <c r="E203" s="38">
        <f>'Calcolo previsione'!J97</f>
        <v>7100</v>
      </c>
      <c r="F203" s="38">
        <f>'Calcolo previsione'!K97</f>
        <v>7171</v>
      </c>
      <c r="G203" s="38">
        <f>'Calcolo previsione'!L97</f>
        <v>7242.71</v>
      </c>
      <c r="H203" s="38"/>
    </row>
    <row r="204" spans="1:8" s="39" customFormat="1" ht="12.75" customHeight="1" x14ac:dyDescent="0.2">
      <c r="A204" s="36"/>
      <c r="B204" s="36"/>
      <c r="C204" s="36"/>
      <c r="D204" s="37" t="s">
        <v>663</v>
      </c>
      <c r="E204" s="38"/>
      <c r="F204" s="38"/>
      <c r="G204" s="38"/>
      <c r="H204" s="38"/>
    </row>
    <row r="205" spans="1:8" s="39" customFormat="1" ht="12.75" customHeight="1" x14ac:dyDescent="0.2">
      <c r="A205" s="36"/>
      <c r="B205" s="36"/>
      <c r="C205" s="36"/>
      <c r="D205" s="37" t="s">
        <v>668</v>
      </c>
      <c r="E205" s="38"/>
      <c r="F205" s="38"/>
      <c r="G205" s="38"/>
      <c r="H205" s="38"/>
    </row>
    <row r="206" spans="1:8" s="39" customFormat="1" ht="12.75" customHeight="1" x14ac:dyDescent="0.2">
      <c r="A206" s="36"/>
      <c r="B206" s="36"/>
      <c r="C206" s="36"/>
      <c r="D206" s="37" t="s">
        <v>922</v>
      </c>
      <c r="E206" s="38"/>
      <c r="F206" s="38"/>
      <c r="G206" s="38"/>
      <c r="H206" s="38"/>
    </row>
    <row r="207" spans="1:8" s="39" customFormat="1" ht="12.75" customHeight="1" x14ac:dyDescent="0.2">
      <c r="A207" s="36"/>
      <c r="B207" s="36"/>
      <c r="C207" s="36"/>
      <c r="D207" s="37" t="s">
        <v>923</v>
      </c>
      <c r="E207" s="38">
        <f>'Calcolo previsione'!J95</f>
        <v>1100</v>
      </c>
      <c r="F207" s="38">
        <f>'Calcolo previsione'!K95</f>
        <v>1111</v>
      </c>
      <c r="G207" s="38">
        <f>'Calcolo previsione'!L95</f>
        <v>1122.1099999999999</v>
      </c>
      <c r="H207" s="38"/>
    </row>
    <row r="208" spans="1:8" s="39" customFormat="1" ht="12.75" customHeight="1" x14ac:dyDescent="0.2">
      <c r="A208" s="36"/>
      <c r="B208" s="36"/>
      <c r="C208" s="36"/>
      <c r="D208" s="37" t="s">
        <v>773</v>
      </c>
      <c r="E208" s="38"/>
      <c r="F208" s="38"/>
      <c r="G208" s="38"/>
      <c r="H208" s="38"/>
    </row>
    <row r="209" spans="1:8" s="39" customFormat="1" ht="12.75" customHeight="1" x14ac:dyDescent="0.2">
      <c r="A209" s="36"/>
      <c r="B209" s="36"/>
      <c r="C209" s="36"/>
      <c r="D209" s="37" t="s">
        <v>692</v>
      </c>
      <c r="E209" s="38">
        <f>'Calcolo previsione'!J96</f>
        <v>13600</v>
      </c>
      <c r="F209" s="38">
        <f>'Calcolo previsione'!K96</f>
        <v>13736</v>
      </c>
      <c r="G209" s="38">
        <f>'Calcolo previsione'!L96</f>
        <v>13873.36</v>
      </c>
      <c r="H209" s="38"/>
    </row>
    <row r="210" spans="1:8" s="39" customFormat="1" ht="12.75" customHeight="1" x14ac:dyDescent="0.2">
      <c r="A210" s="36"/>
      <c r="B210" s="36"/>
      <c r="C210" s="36"/>
      <c r="D210" s="37" t="s">
        <v>677</v>
      </c>
      <c r="E210" s="38">
        <f>'Calcolo previsione'!J99</f>
        <v>2000</v>
      </c>
      <c r="F210" s="38">
        <f>'Calcolo previsione'!K99</f>
        <v>2020</v>
      </c>
      <c r="G210" s="38">
        <f>'Calcolo previsione'!L99</f>
        <v>2040.2</v>
      </c>
      <c r="H210" s="38"/>
    </row>
    <row r="211" spans="1:8" s="39" customFormat="1" ht="12.75" customHeight="1" x14ac:dyDescent="0.2">
      <c r="A211" s="36"/>
      <c r="B211" s="36"/>
      <c r="C211" s="36"/>
      <c r="D211" s="37" t="s">
        <v>770</v>
      </c>
      <c r="E211" s="38">
        <f>'Calcolo previsione'!J100</f>
        <v>10000</v>
      </c>
      <c r="F211" s="38">
        <f>'Calcolo previsione'!K100</f>
        <v>10100</v>
      </c>
      <c r="G211" s="38">
        <f>'Calcolo previsione'!L100</f>
        <v>10201</v>
      </c>
      <c r="H211" s="38"/>
    </row>
    <row r="212" spans="1:8" s="39" customFormat="1" ht="12.75" customHeight="1" x14ac:dyDescent="0.2">
      <c r="A212" s="36"/>
      <c r="B212" s="36"/>
      <c r="C212" s="36"/>
      <c r="D212" s="37" t="s">
        <v>810</v>
      </c>
      <c r="E212" s="38"/>
      <c r="F212" s="38"/>
      <c r="G212" s="38"/>
      <c r="H212" s="38"/>
    </row>
    <row r="213" spans="1:8" s="39" customFormat="1" ht="12.75" customHeight="1" x14ac:dyDescent="0.2">
      <c r="A213" s="36"/>
      <c r="B213" s="36"/>
      <c r="C213" s="36"/>
      <c r="D213" s="37" t="s">
        <v>844</v>
      </c>
      <c r="E213" s="38">
        <f>'Calcolo previsione'!J105</f>
        <v>3700</v>
      </c>
      <c r="F213" s="38">
        <f>'Calcolo previsione'!K105</f>
        <v>3737</v>
      </c>
      <c r="G213" s="38">
        <f>'Calcolo previsione'!L105</f>
        <v>3774.37</v>
      </c>
      <c r="H213" s="38"/>
    </row>
    <row r="214" spans="1:8" s="39" customFormat="1" ht="12.75" customHeight="1" x14ac:dyDescent="0.2">
      <c r="A214" s="36"/>
      <c r="B214" s="36"/>
      <c r="C214" s="36"/>
      <c r="D214" s="37" t="s">
        <v>924</v>
      </c>
      <c r="E214" s="38">
        <f>'Calcolo previsione'!J106</f>
        <v>900</v>
      </c>
      <c r="F214" s="38">
        <f>'Calcolo previsione'!K106</f>
        <v>909</v>
      </c>
      <c r="G214" s="38">
        <f>'Calcolo previsione'!L106</f>
        <v>918.09</v>
      </c>
      <c r="H214" s="38"/>
    </row>
    <row r="215" spans="1:8" s="39" customFormat="1" ht="12.75" customHeight="1" x14ac:dyDescent="0.2">
      <c r="A215" s="36"/>
      <c r="B215" s="36"/>
      <c r="C215" s="36"/>
      <c r="D215" s="37" t="s">
        <v>854</v>
      </c>
      <c r="E215" s="38">
        <f>'Calcolo previsione'!J104</f>
        <v>8200</v>
      </c>
      <c r="F215" s="38">
        <f>'Calcolo previsione'!K104</f>
        <v>8282</v>
      </c>
      <c r="G215" s="38">
        <f>'Calcolo previsione'!L104</f>
        <v>8364.82</v>
      </c>
      <c r="H215" s="38"/>
    </row>
    <row r="216" spans="1:8" s="39" customFormat="1" ht="12.75" customHeight="1" x14ac:dyDescent="0.2">
      <c r="A216" s="36"/>
      <c r="B216" s="36"/>
      <c r="C216" s="36"/>
      <c r="D216" s="37" t="s">
        <v>771</v>
      </c>
      <c r="E216" s="38"/>
      <c r="F216" s="38"/>
      <c r="G216" s="38"/>
      <c r="H216" s="38"/>
    </row>
    <row r="217" spans="1:8" s="39" customFormat="1" ht="12.75" customHeight="1" x14ac:dyDescent="0.2">
      <c r="A217" s="36"/>
      <c r="B217" s="36"/>
      <c r="C217" s="36"/>
      <c r="D217" s="37" t="s">
        <v>642</v>
      </c>
      <c r="E217" s="38">
        <f>'Calcolo previsione'!J119+'Calcolo previsione'!J111+'Calcolo previsione'!J102</f>
        <v>23000</v>
      </c>
      <c r="F217" s="38">
        <f>'Calcolo previsione'!K119+'Calcolo previsione'!K111+'Calcolo previsione'!K102</f>
        <v>25869</v>
      </c>
      <c r="G217" s="38">
        <f>'Calcolo previsione'!L119+'Calcolo previsione'!L111+'Calcolo previsione'!L102</f>
        <v>26127.69</v>
      </c>
      <c r="H217" s="38"/>
    </row>
    <row r="218" spans="1:8" s="39" customFormat="1" ht="12.75" customHeight="1" x14ac:dyDescent="0.2">
      <c r="A218" s="36"/>
      <c r="B218" s="36"/>
      <c r="C218" s="36"/>
      <c r="D218" s="118" t="s">
        <v>68</v>
      </c>
      <c r="E218" s="38"/>
      <c r="F218" s="38"/>
      <c r="G218" s="38"/>
      <c r="H218" s="38"/>
    </row>
    <row r="219" spans="1:8" s="35" customFormat="1" ht="18" customHeight="1" x14ac:dyDescent="0.2">
      <c r="A219" s="24"/>
      <c r="B219" s="24">
        <v>8</v>
      </c>
      <c r="C219" s="24"/>
      <c r="D219" s="33" t="s">
        <v>643</v>
      </c>
      <c r="E219" s="41">
        <f>SUBTOTAL(9,E220:E224)</f>
        <v>19000</v>
      </c>
      <c r="F219" s="41">
        <f>SUBTOTAL(9,F220:F224)</f>
        <v>23859</v>
      </c>
      <c r="G219" s="41">
        <f>SUBTOTAL(9,G220:G224)</f>
        <v>24097.59</v>
      </c>
      <c r="H219" s="41">
        <f>SUBTOTAL(9,H220:H224)</f>
        <v>0</v>
      </c>
    </row>
    <row r="220" spans="1:8" s="39" customFormat="1" ht="12.75" customHeight="1" x14ac:dyDescent="0.2">
      <c r="A220" s="36"/>
      <c r="B220" s="36"/>
      <c r="C220" s="36"/>
      <c r="D220" s="37" t="s">
        <v>780</v>
      </c>
      <c r="E220" s="38"/>
      <c r="F220" s="38"/>
      <c r="G220" s="38"/>
      <c r="H220" s="38"/>
    </row>
    <row r="221" spans="1:8" s="39" customFormat="1" ht="12.75" customHeight="1" x14ac:dyDescent="0.2">
      <c r="A221" s="36"/>
      <c r="B221" s="36"/>
      <c r="C221" s="36"/>
      <c r="D221" s="37" t="s">
        <v>666</v>
      </c>
      <c r="E221" s="38"/>
      <c r="F221" s="38"/>
      <c r="G221" s="38"/>
      <c r="H221" s="38"/>
    </row>
    <row r="222" spans="1:8" s="39" customFormat="1" ht="12.75" customHeight="1" x14ac:dyDescent="0.2">
      <c r="A222" s="36"/>
      <c r="B222" s="36"/>
      <c r="C222" s="36"/>
      <c r="D222" s="37" t="s">
        <v>667</v>
      </c>
      <c r="E222" s="38">
        <f>'Calcolo previsione'!J125</f>
        <v>10500</v>
      </c>
      <c r="F222" s="38">
        <f>'Calcolo previsione'!K125</f>
        <v>15274</v>
      </c>
      <c r="G222" s="38">
        <f>'Calcolo previsione'!L125</f>
        <v>15426.74</v>
      </c>
      <c r="H222" s="38"/>
    </row>
    <row r="223" spans="1:8" s="39" customFormat="1" ht="12.75" customHeight="1" x14ac:dyDescent="0.2">
      <c r="A223" s="36"/>
      <c r="B223" s="36"/>
      <c r="C223" s="36"/>
      <c r="D223" s="37" t="s">
        <v>925</v>
      </c>
      <c r="E223" s="38">
        <f>'Calcolo previsione'!J127+'Calcolo previsione'!J128+'Calcolo previsione'!J129</f>
        <v>8500</v>
      </c>
      <c r="F223" s="38">
        <f>'Calcolo previsione'!K127+'Calcolo previsione'!K128+'Calcolo previsione'!K129</f>
        <v>8585</v>
      </c>
      <c r="G223" s="38">
        <f>'Calcolo previsione'!L127+'Calcolo previsione'!L128+'Calcolo previsione'!L129</f>
        <v>8670.85</v>
      </c>
      <c r="H223" s="38"/>
    </row>
    <row r="224" spans="1:8" s="39" customFormat="1" ht="12.75" customHeight="1" x14ac:dyDescent="0.2">
      <c r="A224" s="36"/>
      <c r="B224" s="36"/>
      <c r="C224" s="36"/>
      <c r="D224" s="118" t="s">
        <v>69</v>
      </c>
      <c r="E224" s="38"/>
      <c r="F224" s="38"/>
      <c r="G224" s="38"/>
      <c r="H224" s="38"/>
    </row>
    <row r="225" spans="1:8" s="35" customFormat="1" ht="18" customHeight="1" x14ac:dyDescent="0.2">
      <c r="A225" s="24"/>
      <c r="B225" s="24">
        <v>9</v>
      </c>
      <c r="C225" s="24"/>
      <c r="D225" s="33" t="s">
        <v>926</v>
      </c>
      <c r="E225" s="41">
        <f>SUBTOTAL(9,E226:E242)</f>
        <v>880513.91249999998</v>
      </c>
      <c r="F225" s="41">
        <f>SUBTOTAL(9,F226:F242)</f>
        <v>1544143.9100000001</v>
      </c>
      <c r="G225" s="41">
        <f>SUBTOTAL(9,G226:G242)</f>
        <v>1546628.9100000001</v>
      </c>
      <c r="H225" s="41">
        <f>SUBTOTAL(9,H226:H242)</f>
        <v>0</v>
      </c>
    </row>
    <row r="226" spans="1:8" s="35" customFormat="1" ht="18" customHeight="1" x14ac:dyDescent="0.2">
      <c r="A226" s="24"/>
      <c r="B226" s="24"/>
      <c r="C226" s="24" t="s">
        <v>927</v>
      </c>
      <c r="D226" s="33" t="s">
        <v>644</v>
      </c>
      <c r="E226" s="41">
        <f>SUBTOTAL(9,E227:E230)</f>
        <v>642313.91249999998</v>
      </c>
      <c r="F226" s="41">
        <f>SUBTOTAL(9,F227:F230)</f>
        <v>1161943.9100000001</v>
      </c>
      <c r="G226" s="41">
        <f>SUBTOTAL(9,G227:G230)</f>
        <v>1161943.9100000001</v>
      </c>
      <c r="H226" s="41">
        <f>SUBTOTAL(9,H227:H230)</f>
        <v>0</v>
      </c>
    </row>
    <row r="227" spans="1:8" s="39" customFormat="1" ht="12.75" customHeight="1" x14ac:dyDescent="0.2">
      <c r="A227" s="36"/>
      <c r="B227" s="36"/>
      <c r="C227" s="36"/>
      <c r="D227" s="37" t="s">
        <v>727</v>
      </c>
      <c r="E227" s="38">
        <f>'Calcolo previsione'!J131+'Calcolo previsione'!J140+'Calcolo previsione'!J144</f>
        <v>642313.91249999998</v>
      </c>
      <c r="F227" s="38">
        <f>'Calcolo previsione'!K131+'Calcolo previsione'!K140+'Calcolo previsione'!K144</f>
        <v>1161943.9100000001</v>
      </c>
      <c r="G227" s="38">
        <f>'Calcolo previsione'!L131+'Calcolo previsione'!L140+'Calcolo previsione'!L144</f>
        <v>1161943.9100000001</v>
      </c>
      <c r="H227" s="38"/>
    </row>
    <row r="228" spans="1:8" s="39" customFormat="1" ht="12.75" customHeight="1" x14ac:dyDescent="0.2">
      <c r="A228" s="36"/>
      <c r="B228" s="36"/>
      <c r="C228" s="36"/>
      <c r="D228" s="37" t="s">
        <v>36</v>
      </c>
      <c r="E228" s="38"/>
      <c r="F228" s="38"/>
      <c r="G228" s="38"/>
      <c r="H228" s="38"/>
    </row>
    <row r="229" spans="1:8" s="39" customFormat="1" ht="12.75" customHeight="1" x14ac:dyDescent="0.2">
      <c r="A229" s="36"/>
      <c r="B229" s="36"/>
      <c r="C229" s="36"/>
      <c r="D229" s="37" t="s">
        <v>845</v>
      </c>
      <c r="E229" s="38"/>
      <c r="F229" s="38"/>
      <c r="G229" s="38"/>
      <c r="H229" s="38"/>
    </row>
    <row r="230" spans="1:8" s="39" customFormat="1" ht="12.75" customHeight="1" x14ac:dyDescent="0.2">
      <c r="A230" s="36"/>
      <c r="B230" s="36"/>
      <c r="C230" s="36"/>
      <c r="D230" s="118" t="s">
        <v>85</v>
      </c>
      <c r="E230" s="38"/>
      <c r="F230" s="38"/>
      <c r="G230" s="38"/>
      <c r="H230" s="38"/>
    </row>
    <row r="231" spans="1:8" s="35" customFormat="1" ht="18" customHeight="1" x14ac:dyDescent="0.2">
      <c r="A231" s="24"/>
      <c r="B231" s="24"/>
      <c r="C231" s="24" t="s">
        <v>928</v>
      </c>
      <c r="D231" s="33" t="s">
        <v>645</v>
      </c>
      <c r="E231" s="41">
        <f>SUBTOTAL(9,E232:E235)</f>
        <v>176200</v>
      </c>
      <c r="F231" s="41">
        <f>SUBTOTAL(9,F232:F235)</f>
        <v>320200</v>
      </c>
      <c r="G231" s="41">
        <f>SUBTOTAL(9,G232:G235)</f>
        <v>322685</v>
      </c>
      <c r="H231" s="41">
        <f>SUBTOTAL(9,H232:H235)</f>
        <v>0</v>
      </c>
    </row>
    <row r="232" spans="1:8" s="39" customFormat="1" ht="12.75" customHeight="1" x14ac:dyDescent="0.2">
      <c r="A232" s="36"/>
      <c r="B232" s="36"/>
      <c r="C232" s="36"/>
      <c r="D232" s="37" t="s">
        <v>929</v>
      </c>
      <c r="E232" s="38">
        <f>'Calcolo previsione'!J149+'Calcolo previsione'!J154+'Calcolo previsione'!J159</f>
        <v>156000</v>
      </c>
      <c r="F232" s="38">
        <f>'Calcolo previsione'!K149+'Calcolo previsione'!K154+'Calcolo previsione'!K159</f>
        <v>300000</v>
      </c>
      <c r="G232" s="38">
        <f>'Calcolo previsione'!L149+'Calcolo previsione'!L154+'Calcolo previsione'!L159</f>
        <v>302330</v>
      </c>
      <c r="H232" s="38"/>
    </row>
    <row r="233" spans="1:8" s="39" customFormat="1" ht="12.75" customHeight="1" x14ac:dyDescent="0.2">
      <c r="A233" s="36"/>
      <c r="B233" s="36"/>
      <c r="C233" s="36"/>
      <c r="D233" s="37" t="s">
        <v>736</v>
      </c>
      <c r="E233" s="38">
        <f>'Calcolo previsione'!J151+'Calcolo previsione'!J156+'Calcolo previsione'!J161</f>
        <v>9200</v>
      </c>
      <c r="F233" s="38">
        <f>'Calcolo previsione'!K151+'Calcolo previsione'!K156+'Calcolo previsione'!K161</f>
        <v>9200</v>
      </c>
      <c r="G233" s="38">
        <f>'Calcolo previsione'!L151+'Calcolo previsione'!L156+'Calcolo previsione'!L161</f>
        <v>9255</v>
      </c>
      <c r="H233" s="38"/>
    </row>
    <row r="234" spans="1:8" s="39" customFormat="1" ht="12.75" customHeight="1" x14ac:dyDescent="0.2">
      <c r="A234" s="36"/>
      <c r="B234" s="36"/>
      <c r="C234" s="36"/>
      <c r="D234" s="37" t="s">
        <v>728</v>
      </c>
      <c r="E234" s="38">
        <f>'Calcolo previsione'!J155+'Calcolo previsione'!J160</f>
        <v>11000</v>
      </c>
      <c r="F234" s="38">
        <f>'Calcolo previsione'!K155+'Calcolo previsione'!K160</f>
        <v>11000</v>
      </c>
      <c r="G234" s="38">
        <f>'Calcolo previsione'!L155+'Calcolo previsione'!L160</f>
        <v>11100</v>
      </c>
      <c r="H234" s="38"/>
    </row>
    <row r="235" spans="1:8" s="39" customFormat="1" ht="12.75" customHeight="1" x14ac:dyDescent="0.2">
      <c r="A235" s="36"/>
      <c r="B235" s="36"/>
      <c r="C235" s="36"/>
      <c r="D235" s="118" t="s">
        <v>86</v>
      </c>
      <c r="E235" s="38"/>
      <c r="F235" s="38"/>
      <c r="G235" s="38"/>
      <c r="H235" s="38"/>
    </row>
    <row r="236" spans="1:8" s="35" customFormat="1" ht="18" customHeight="1" x14ac:dyDescent="0.2">
      <c r="A236" s="24"/>
      <c r="B236" s="24"/>
      <c r="C236" s="24" t="s">
        <v>930</v>
      </c>
      <c r="D236" s="33" t="s">
        <v>646</v>
      </c>
      <c r="E236" s="41">
        <f>SUBTOTAL(9,E237:E237)</f>
        <v>0</v>
      </c>
      <c r="F236" s="41">
        <f>SUBTOTAL(9,F237:F237)</f>
        <v>0</v>
      </c>
      <c r="G236" s="41">
        <f>SUBTOTAL(9,G237:G237)</f>
        <v>0</v>
      </c>
      <c r="H236" s="41">
        <f>SUBTOTAL(9,H237:H237)</f>
        <v>0</v>
      </c>
    </row>
    <row r="237" spans="1:8" s="39" customFormat="1" ht="12.75" customHeight="1" x14ac:dyDescent="0.2">
      <c r="A237" s="36"/>
      <c r="B237" s="36"/>
      <c r="C237" s="36"/>
      <c r="D237" s="37" t="s">
        <v>678</v>
      </c>
      <c r="E237" s="38"/>
      <c r="F237" s="38"/>
      <c r="G237" s="38"/>
      <c r="H237" s="38"/>
    </row>
    <row r="238" spans="1:8" s="35" customFormat="1" ht="18" customHeight="1" x14ac:dyDescent="0.2">
      <c r="A238" s="24"/>
      <c r="B238" s="24"/>
      <c r="C238" s="24" t="s">
        <v>931</v>
      </c>
      <c r="D238" s="33" t="s">
        <v>814</v>
      </c>
      <c r="E238" s="41">
        <f>SUBTOTAL(9,E239:E239)</f>
        <v>62000</v>
      </c>
      <c r="F238" s="41">
        <f>SUBTOTAL(9,F239:F239)</f>
        <v>62000</v>
      </c>
      <c r="G238" s="41">
        <f>SUBTOTAL(9,G239:G239)</f>
        <v>62000</v>
      </c>
      <c r="H238" s="41">
        <f>SUBTOTAL(9,H239:H239)</f>
        <v>0</v>
      </c>
    </row>
    <row r="239" spans="1:8" s="39" customFormat="1" ht="12.75" customHeight="1" x14ac:dyDescent="0.2">
      <c r="A239" s="36"/>
      <c r="B239" s="36"/>
      <c r="C239" s="36"/>
      <c r="D239" s="37" t="s">
        <v>814</v>
      </c>
      <c r="E239" s="38">
        <f>'Calcolo previsione'!J167+'Calcolo previsione'!J168+'Calcolo previsione'!J169</f>
        <v>62000</v>
      </c>
      <c r="F239" s="38">
        <f>'Calcolo previsione'!K167+'Calcolo previsione'!K168+'Calcolo previsione'!K169</f>
        <v>62000</v>
      </c>
      <c r="G239" s="38">
        <f>'Calcolo previsione'!L167+'Calcolo previsione'!L168+'Calcolo previsione'!L169</f>
        <v>62000</v>
      </c>
      <c r="H239" s="38"/>
    </row>
    <row r="240" spans="1:8" s="35" customFormat="1" ht="18" customHeight="1" x14ac:dyDescent="0.2">
      <c r="A240" s="24"/>
      <c r="B240" s="24"/>
      <c r="C240" s="24" t="s">
        <v>932</v>
      </c>
      <c r="D240" s="33" t="s">
        <v>729</v>
      </c>
      <c r="E240" s="41">
        <f>SUBTOTAL(9,E241:E242)</f>
        <v>0</v>
      </c>
      <c r="F240" s="41">
        <f>SUBTOTAL(9,F241:F242)</f>
        <v>0</v>
      </c>
      <c r="G240" s="41">
        <f>SUBTOTAL(9,G241:G242)</f>
        <v>0</v>
      </c>
      <c r="H240" s="41">
        <f>SUBTOTAL(9,H241:H242)</f>
        <v>0</v>
      </c>
    </row>
    <row r="241" spans="1:8" s="39" customFormat="1" ht="12.75" customHeight="1" x14ac:dyDescent="0.2">
      <c r="A241" s="36"/>
      <c r="B241" s="36"/>
      <c r="C241" s="36"/>
      <c r="D241" s="37" t="s">
        <v>729</v>
      </c>
      <c r="E241" s="38"/>
      <c r="F241" s="38"/>
      <c r="G241" s="38"/>
      <c r="H241" s="38"/>
    </row>
    <row r="242" spans="1:8" s="39" customFormat="1" ht="12.75" customHeight="1" x14ac:dyDescent="0.2">
      <c r="A242" s="36"/>
      <c r="B242" s="36"/>
      <c r="C242" s="36"/>
      <c r="D242" s="118" t="s">
        <v>87</v>
      </c>
      <c r="E242" s="38"/>
      <c r="F242" s="38"/>
      <c r="G242" s="38"/>
      <c r="H242" s="38"/>
    </row>
    <row r="243" spans="1:8" s="35" customFormat="1" ht="18" customHeight="1" x14ac:dyDescent="0.2">
      <c r="A243" s="24"/>
      <c r="B243" s="24">
        <v>10</v>
      </c>
      <c r="C243" s="24"/>
      <c r="D243" s="33" t="s">
        <v>933</v>
      </c>
      <c r="E243" s="41">
        <f>SUBTOTAL(9,E244:E268)</f>
        <v>39252.723333333335</v>
      </c>
      <c r="F243" s="41">
        <f>SUBTOTAL(9,F244:F268)</f>
        <v>33129.449999999997</v>
      </c>
      <c r="G243" s="41">
        <f>SUBTOTAL(9,G244:G268)</f>
        <v>25951.61</v>
      </c>
      <c r="H243" s="41">
        <f>SUBTOTAL(9,H244:H268)</f>
        <v>0</v>
      </c>
    </row>
    <row r="244" spans="1:8" s="35" customFormat="1" ht="18" customHeight="1" x14ac:dyDescent="0.2">
      <c r="A244" s="24"/>
      <c r="B244" s="24"/>
      <c r="C244" s="24" t="s">
        <v>927</v>
      </c>
      <c r="D244" s="33" t="s">
        <v>647</v>
      </c>
      <c r="E244" s="41">
        <f>SUBTOTAL(9,E245:E248)</f>
        <v>9944.0233333333326</v>
      </c>
      <c r="F244" s="41">
        <f>SUBTOTAL(9,F245:F248)</f>
        <v>7450.8899999999994</v>
      </c>
      <c r="G244" s="41">
        <f>SUBTOTAL(9,G245:G248)</f>
        <v>2965.17</v>
      </c>
      <c r="H244" s="41">
        <f>SUBTOTAL(9,H245:H248)</f>
        <v>0</v>
      </c>
    </row>
    <row r="245" spans="1:8" s="39" customFormat="1" ht="12.75" customHeight="1" x14ac:dyDescent="0.2">
      <c r="A245" s="36"/>
      <c r="B245" s="36"/>
      <c r="C245" s="36"/>
      <c r="D245" s="37" t="s">
        <v>783</v>
      </c>
      <c r="E245" s="38">
        <f>'Calcolo previsione'!J177</f>
        <v>9903.5633333333335</v>
      </c>
      <c r="F245" s="38">
        <f>'Calcolo previsione'!K177</f>
        <v>7430.65</v>
      </c>
      <c r="G245" s="38">
        <f>'Calcolo previsione'!L177</f>
        <v>2965.17</v>
      </c>
      <c r="H245" s="38"/>
    </row>
    <row r="246" spans="1:8" s="39" customFormat="1" ht="12.75" customHeight="1" x14ac:dyDescent="0.2">
      <c r="A246" s="36"/>
      <c r="B246" s="36"/>
      <c r="C246" s="36"/>
      <c r="D246" s="37" t="s">
        <v>693</v>
      </c>
      <c r="E246" s="38">
        <f>'Calcolo previsione'!J178</f>
        <v>40.46</v>
      </c>
      <c r="F246" s="38">
        <f>'Calcolo previsione'!K178</f>
        <v>20.239999999999998</v>
      </c>
      <c r="G246" s="38">
        <f>'Calcolo previsione'!L178</f>
        <v>0</v>
      </c>
      <c r="H246" s="38"/>
    </row>
    <row r="247" spans="1:8" s="39" customFormat="1" ht="12.75" customHeight="1" x14ac:dyDescent="0.2">
      <c r="A247" s="36"/>
      <c r="B247" s="36"/>
      <c r="C247" s="36"/>
      <c r="D247" s="37" t="s">
        <v>815</v>
      </c>
      <c r="E247" s="38"/>
      <c r="F247" s="38"/>
      <c r="G247" s="38"/>
      <c r="H247" s="38"/>
    </row>
    <row r="248" spans="1:8" s="39" customFormat="1" ht="12.75" customHeight="1" x14ac:dyDescent="0.2">
      <c r="A248" s="36"/>
      <c r="B248" s="36"/>
      <c r="C248" s="36"/>
      <c r="D248" s="118" t="s">
        <v>70</v>
      </c>
      <c r="E248" s="38"/>
      <c r="F248" s="38"/>
      <c r="G248" s="38"/>
      <c r="H248" s="38"/>
    </row>
    <row r="249" spans="1:8" s="35" customFormat="1" ht="18" customHeight="1" x14ac:dyDescent="0.2">
      <c r="A249" s="24"/>
      <c r="B249" s="24"/>
      <c r="C249" s="24" t="s">
        <v>928</v>
      </c>
      <c r="D249" s="33" t="s">
        <v>583</v>
      </c>
      <c r="E249" s="41">
        <f>SUBTOTAL(9,E250:E263)</f>
        <v>27308.700000000004</v>
      </c>
      <c r="F249" s="41">
        <f>SUBTOTAL(9,F250:F263)</f>
        <v>23678.560000000001</v>
      </c>
      <c r="G249" s="41">
        <f>SUBTOTAL(9,G250:G263)</f>
        <v>20986.44</v>
      </c>
      <c r="H249" s="41">
        <f>SUBTOTAL(9,H250:H263)</f>
        <v>0</v>
      </c>
    </row>
    <row r="250" spans="1:8" s="39" customFormat="1" ht="12.75" customHeight="1" x14ac:dyDescent="0.2">
      <c r="A250" s="36"/>
      <c r="B250" s="36"/>
      <c r="C250" s="36"/>
      <c r="D250" s="37" t="s">
        <v>694</v>
      </c>
      <c r="E250" s="38">
        <f>'Calcolo previsione'!J182</f>
        <v>9089.92</v>
      </c>
      <c r="F250" s="38">
        <f>'Calcolo previsione'!K182</f>
        <v>9239.92</v>
      </c>
      <c r="G250" s="38">
        <f>'Calcolo previsione'!L182</f>
        <v>9389.92</v>
      </c>
      <c r="H250" s="38"/>
    </row>
    <row r="251" spans="1:8" s="39" customFormat="1" ht="12.75" customHeight="1" x14ac:dyDescent="0.2">
      <c r="A251" s="36"/>
      <c r="B251" s="36"/>
      <c r="C251" s="36"/>
      <c r="D251" s="37" t="s">
        <v>703</v>
      </c>
      <c r="E251" s="38"/>
      <c r="F251" s="38"/>
      <c r="G251" s="38"/>
      <c r="H251" s="38"/>
    </row>
    <row r="252" spans="1:8" s="39" customFormat="1" ht="12.75" customHeight="1" x14ac:dyDescent="0.2">
      <c r="A252" s="36"/>
      <c r="B252" s="36"/>
      <c r="C252" s="36"/>
      <c r="D252" s="37" t="s">
        <v>704</v>
      </c>
      <c r="E252" s="38">
        <f>'Calcolo previsione'!J184</f>
        <v>2760.26</v>
      </c>
      <c r="F252" s="38">
        <f>'Calcolo previsione'!K184</f>
        <v>2020.74</v>
      </c>
      <c r="G252" s="38">
        <f>'Calcolo previsione'!L184</f>
        <v>2020.74</v>
      </c>
      <c r="H252" s="38"/>
    </row>
    <row r="253" spans="1:8" s="39" customFormat="1" ht="12.75" customHeight="1" x14ac:dyDescent="0.2">
      <c r="A253" s="36"/>
      <c r="B253" s="36"/>
      <c r="C253" s="36"/>
      <c r="D253" s="37" t="s">
        <v>705</v>
      </c>
      <c r="E253" s="38">
        <f>'Calcolo previsione'!J187</f>
        <v>2563.06</v>
      </c>
      <c r="F253" s="38">
        <f>'Calcolo previsione'!K187</f>
        <v>2313.06</v>
      </c>
      <c r="G253" s="38">
        <f>'Calcolo previsione'!L187</f>
        <v>1799.18</v>
      </c>
      <c r="H253" s="38"/>
    </row>
    <row r="254" spans="1:8" s="39" customFormat="1" ht="12.75" customHeight="1" x14ac:dyDescent="0.2">
      <c r="A254" s="36"/>
      <c r="B254" s="36"/>
      <c r="C254" s="36"/>
      <c r="D254" s="37" t="s">
        <v>688</v>
      </c>
      <c r="E254" s="221">
        <f>'Calcolo previsione'!J188+'Calcolo previsione'!J189+'Calcolo previsione'!J190+'Calcolo previsione'!J194</f>
        <v>2689.89</v>
      </c>
      <c r="F254" s="38">
        <f>'Calcolo previsione'!K188+'Calcolo previsione'!K189+'Calcolo previsione'!K190+'Calcolo previsione'!K194</f>
        <v>2523.5500000000002</v>
      </c>
      <c r="G254" s="38">
        <f>'Calcolo previsione'!L188+'Calcolo previsione'!L189+'Calcolo previsione'!L190+'Calcolo previsione'!L194</f>
        <v>2548.98</v>
      </c>
      <c r="H254" s="38"/>
    </row>
    <row r="255" spans="1:8" s="39" customFormat="1" ht="12.75" customHeight="1" x14ac:dyDescent="0.2">
      <c r="A255" s="36"/>
      <c r="B255" s="36"/>
      <c r="C255" s="36"/>
      <c r="D255" s="37" t="s">
        <v>784</v>
      </c>
      <c r="E255" s="38">
        <f>'Calcolo previsione'!J186</f>
        <v>4610.3500000000004</v>
      </c>
      <c r="F255" s="38">
        <f>'Calcolo previsione'!K186</f>
        <v>4451.5600000000004</v>
      </c>
      <c r="G255" s="38">
        <f>'Calcolo previsione'!L186</f>
        <v>3681.16</v>
      </c>
      <c r="H255" s="38"/>
    </row>
    <row r="256" spans="1:8" s="39" customFormat="1" ht="12.75" customHeight="1" x14ac:dyDescent="0.2">
      <c r="A256" s="36"/>
      <c r="B256" s="36"/>
      <c r="C256" s="36"/>
      <c r="D256" s="37" t="s">
        <v>689</v>
      </c>
      <c r="E256" s="38">
        <f>'Calcolo previsione'!J195</f>
        <v>1156.68</v>
      </c>
      <c r="F256" s="38">
        <f>'Calcolo previsione'!K195</f>
        <v>1110</v>
      </c>
      <c r="G256" s="38">
        <f>'Calcolo previsione'!L195</f>
        <v>617.78</v>
      </c>
      <c r="H256" s="38"/>
    </row>
    <row r="257" spans="1:8" s="39" customFormat="1" ht="12.75" customHeight="1" x14ac:dyDescent="0.2">
      <c r="A257" s="36"/>
      <c r="B257" s="36"/>
      <c r="C257" s="36"/>
      <c r="D257" s="37" t="s">
        <v>39</v>
      </c>
      <c r="E257" s="38"/>
      <c r="F257" s="38"/>
      <c r="G257" s="38"/>
      <c r="H257" s="38"/>
    </row>
    <row r="258" spans="1:8" s="39" customFormat="1" ht="12.75" customHeight="1" x14ac:dyDescent="0.2">
      <c r="A258" s="36"/>
      <c r="B258" s="36"/>
      <c r="C258" s="36"/>
      <c r="D258" s="37" t="s">
        <v>690</v>
      </c>
      <c r="E258" s="38">
        <f>'Calcolo previsione'!J198</f>
        <v>2938.54</v>
      </c>
      <c r="F258" s="38">
        <f>'Calcolo previsione'!K198</f>
        <v>2019.73</v>
      </c>
      <c r="G258" s="38">
        <f>'Calcolo previsione'!L198</f>
        <v>928.68</v>
      </c>
      <c r="H258" s="38"/>
    </row>
    <row r="259" spans="1:8" s="39" customFormat="1" ht="12.75" customHeight="1" x14ac:dyDescent="0.2">
      <c r="A259" s="36"/>
      <c r="B259" s="36"/>
      <c r="C259" s="36"/>
      <c r="D259" s="37" t="s">
        <v>691</v>
      </c>
      <c r="E259" s="38"/>
      <c r="F259" s="38"/>
      <c r="G259" s="38"/>
      <c r="H259" s="38"/>
    </row>
    <row r="260" spans="1:8" s="39" customFormat="1" ht="12.75" customHeight="1" x14ac:dyDescent="0.2">
      <c r="A260" s="36"/>
      <c r="B260" s="36"/>
      <c r="C260" s="36"/>
      <c r="D260" s="37" t="s">
        <v>816</v>
      </c>
      <c r="E260" s="38"/>
      <c r="F260" s="38"/>
      <c r="G260" s="38"/>
      <c r="H260" s="38"/>
    </row>
    <row r="261" spans="1:8" s="39" customFormat="1" ht="12.75" customHeight="1" x14ac:dyDescent="0.2">
      <c r="A261" s="36"/>
      <c r="B261" s="36"/>
      <c r="C261" s="36"/>
      <c r="D261" s="37" t="s">
        <v>785</v>
      </c>
      <c r="E261" s="38">
        <f>'Calcolo previsione'!J201</f>
        <v>1500</v>
      </c>
      <c r="F261" s="38">
        <f>'Calcolo previsione'!K201</f>
        <v>0</v>
      </c>
      <c r="G261" s="38">
        <f>'Calcolo previsione'!L201</f>
        <v>0</v>
      </c>
      <c r="H261" s="38"/>
    </row>
    <row r="262" spans="1:8" s="39" customFormat="1" ht="12.75" customHeight="1" x14ac:dyDescent="0.2">
      <c r="A262" s="36"/>
      <c r="B262" s="36"/>
      <c r="C262" s="36"/>
      <c r="D262" s="37" t="s">
        <v>786</v>
      </c>
      <c r="E262" s="38"/>
      <c r="F262" s="38"/>
      <c r="G262" s="38"/>
      <c r="H262" s="38"/>
    </row>
    <row r="263" spans="1:8" s="39" customFormat="1" ht="12.75" customHeight="1" x14ac:dyDescent="0.2">
      <c r="A263" s="36"/>
      <c r="B263" s="36"/>
      <c r="C263" s="36"/>
      <c r="D263" s="118" t="s">
        <v>71</v>
      </c>
      <c r="E263" s="38"/>
      <c r="F263" s="38"/>
      <c r="G263" s="38"/>
      <c r="H263" s="38"/>
    </row>
    <row r="264" spans="1:8" s="35" customFormat="1" ht="18" customHeight="1" x14ac:dyDescent="0.2">
      <c r="A264" s="24"/>
      <c r="B264" s="24"/>
      <c r="C264" s="24" t="s">
        <v>930</v>
      </c>
      <c r="D264" s="33" t="s">
        <v>904</v>
      </c>
      <c r="E264" s="41">
        <f>SUBTOTAL(9,E265:E265)</f>
        <v>0</v>
      </c>
      <c r="F264" s="41">
        <f>SUBTOTAL(9,F265:F265)</f>
        <v>0</v>
      </c>
      <c r="G264" s="41">
        <f>SUBTOTAL(9,G265:G265)</f>
        <v>0</v>
      </c>
      <c r="H264" s="41">
        <f>SUBTOTAL(9,H265:H265)</f>
        <v>0</v>
      </c>
    </row>
    <row r="265" spans="1:8" s="39" customFormat="1" ht="12.75" customHeight="1" x14ac:dyDescent="0.2">
      <c r="A265" s="36"/>
      <c r="B265" s="36"/>
      <c r="C265" s="36"/>
      <c r="D265" s="37" t="s">
        <v>904</v>
      </c>
      <c r="E265" s="38"/>
      <c r="F265" s="38"/>
      <c r="G265" s="38"/>
      <c r="H265" s="38"/>
    </row>
    <row r="266" spans="1:8" s="35" customFormat="1" ht="18" customHeight="1" x14ac:dyDescent="0.2">
      <c r="A266" s="24"/>
      <c r="B266" s="24"/>
      <c r="C266" s="24" t="s">
        <v>931</v>
      </c>
      <c r="D266" s="33" t="s">
        <v>731</v>
      </c>
      <c r="E266" s="41">
        <f>SUBTOTAL(9,E267:E268)</f>
        <v>2000</v>
      </c>
      <c r="F266" s="41">
        <f>SUBTOTAL(9,F267:F268)</f>
        <v>2000</v>
      </c>
      <c r="G266" s="41">
        <f>SUBTOTAL(9,G267:G268)</f>
        <v>2000</v>
      </c>
      <c r="H266" s="41">
        <f>SUBTOTAL(9,H267:H268)</f>
        <v>0</v>
      </c>
    </row>
    <row r="267" spans="1:8" s="39" customFormat="1" ht="12.75" customHeight="1" x14ac:dyDescent="0.2">
      <c r="A267" s="36"/>
      <c r="B267" s="36"/>
      <c r="C267" s="36"/>
      <c r="D267" s="37" t="s">
        <v>584</v>
      </c>
      <c r="E267" s="38">
        <f>'Calcolo previsione'!J206</f>
        <v>2000</v>
      </c>
      <c r="F267" s="38">
        <f>'Calcolo previsione'!K206</f>
        <v>2000</v>
      </c>
      <c r="G267" s="38">
        <f>'Calcolo previsione'!L206</f>
        <v>2000</v>
      </c>
      <c r="H267" s="38"/>
    </row>
    <row r="268" spans="1:8" s="39" customFormat="1" ht="12.75" customHeight="1" x14ac:dyDescent="0.2">
      <c r="A268" s="36"/>
      <c r="B268" s="36"/>
      <c r="C268" s="36"/>
      <c r="D268" s="37" t="s">
        <v>585</v>
      </c>
      <c r="E268" s="38"/>
      <c r="F268" s="38"/>
      <c r="G268" s="38"/>
      <c r="H268" s="38"/>
    </row>
    <row r="269" spans="1:8" s="35" customFormat="1" ht="18" customHeight="1" x14ac:dyDescent="0.2">
      <c r="A269" s="24"/>
      <c r="B269" s="24">
        <v>11</v>
      </c>
      <c r="C269" s="24"/>
      <c r="D269" s="33" t="s">
        <v>934</v>
      </c>
      <c r="E269" s="41">
        <f>SUBTOTAL(9,E270:E283)</f>
        <v>-2241.7200000000012</v>
      </c>
      <c r="F269" s="41">
        <f>SUBTOTAL(9,F270:F283)</f>
        <v>-2241.7200000000012</v>
      </c>
      <c r="G269" s="41">
        <f>SUBTOTAL(9,G270:G283)</f>
        <v>-2241.7200000000012</v>
      </c>
      <c r="H269" s="41">
        <f>SUBTOTAL(9,H270:H283)</f>
        <v>0</v>
      </c>
    </row>
    <row r="270" spans="1:8" s="35" customFormat="1" ht="18" customHeight="1" x14ac:dyDescent="0.2">
      <c r="A270" s="24"/>
      <c r="B270" s="24"/>
      <c r="C270" s="24"/>
      <c r="D270" s="33" t="s">
        <v>732</v>
      </c>
      <c r="E270" s="41">
        <f>SUBTOTAL(9,E271:E276)</f>
        <v>38258.28</v>
      </c>
      <c r="F270" s="41">
        <f>SUBTOTAL(9,F271:F276)</f>
        <v>38258.28</v>
      </c>
      <c r="G270" s="41">
        <f>SUBTOTAL(9,G271:G276)</f>
        <v>38258.28</v>
      </c>
      <c r="H270" s="41">
        <f>SUBTOTAL(9,H271:H276)</f>
        <v>0</v>
      </c>
    </row>
    <row r="271" spans="1:8" s="39" customFormat="1" ht="12.75" customHeight="1" x14ac:dyDescent="0.2">
      <c r="A271" s="36"/>
      <c r="B271" s="36"/>
      <c r="C271" s="36"/>
      <c r="D271" s="37" t="s">
        <v>669</v>
      </c>
      <c r="E271" s="38">
        <f>'Calcolo previsione'!J210</f>
        <v>9100</v>
      </c>
      <c r="F271" s="38">
        <f>'Calcolo previsione'!K210</f>
        <v>9100</v>
      </c>
      <c r="G271" s="38">
        <f>'Calcolo previsione'!L210</f>
        <v>9100</v>
      </c>
      <c r="H271" s="38"/>
    </row>
    <row r="272" spans="1:8" s="39" customFormat="1" ht="12.75" customHeight="1" x14ac:dyDescent="0.2">
      <c r="A272" s="36"/>
      <c r="B272" s="36"/>
      <c r="C272" s="36"/>
      <c r="D272" s="37" t="s">
        <v>685</v>
      </c>
      <c r="E272" s="38">
        <f>'Calcolo previsione'!J212</f>
        <v>26823.279999999999</v>
      </c>
      <c r="F272" s="38">
        <f>'Calcolo previsione'!K212</f>
        <v>26823.279999999999</v>
      </c>
      <c r="G272" s="38">
        <f>'Calcolo previsione'!L212</f>
        <v>26823.279999999999</v>
      </c>
      <c r="H272" s="38"/>
    </row>
    <row r="273" spans="1:8" s="39" customFormat="1" ht="12.75" customHeight="1" x14ac:dyDescent="0.2">
      <c r="A273" s="36"/>
      <c r="B273" s="36"/>
      <c r="C273" s="36"/>
      <c r="D273" s="37" t="s">
        <v>686</v>
      </c>
      <c r="E273" s="38">
        <f>'Calcolo previsione'!J215</f>
        <v>1100</v>
      </c>
      <c r="F273" s="38">
        <f>'Calcolo previsione'!K215</f>
        <v>1100</v>
      </c>
      <c r="G273" s="38">
        <f>'Calcolo previsione'!L215</f>
        <v>1100</v>
      </c>
      <c r="H273" s="38"/>
    </row>
    <row r="274" spans="1:8" s="39" customFormat="1" ht="12.75" customHeight="1" x14ac:dyDescent="0.2">
      <c r="A274" s="36"/>
      <c r="B274" s="36"/>
      <c r="C274" s="36"/>
      <c r="D274" s="37" t="s">
        <v>687</v>
      </c>
      <c r="E274" s="38">
        <f>'Calcolo previsione'!J219</f>
        <v>150</v>
      </c>
      <c r="F274" s="38">
        <f>'Calcolo previsione'!K219</f>
        <v>150</v>
      </c>
      <c r="G274" s="38">
        <f>'Calcolo previsione'!L219</f>
        <v>150</v>
      </c>
      <c r="H274" s="38"/>
    </row>
    <row r="275" spans="1:8" s="39" customFormat="1" ht="12.75" customHeight="1" x14ac:dyDescent="0.2">
      <c r="A275" s="36"/>
      <c r="B275" s="36"/>
      <c r="C275" s="36"/>
      <c r="D275" s="37" t="s">
        <v>781</v>
      </c>
      <c r="E275" s="38">
        <f>'Calcolo previsione'!J211</f>
        <v>800</v>
      </c>
      <c r="F275" s="38">
        <f>'Calcolo previsione'!K211</f>
        <v>800</v>
      </c>
      <c r="G275" s="38">
        <f>'Calcolo previsione'!L211</f>
        <v>800</v>
      </c>
      <c r="H275" s="38"/>
    </row>
    <row r="276" spans="1:8" s="39" customFormat="1" ht="12.75" customHeight="1" x14ac:dyDescent="0.2">
      <c r="A276" s="36"/>
      <c r="B276" s="36"/>
      <c r="C276" s="36"/>
      <c r="D276" s="37" t="s">
        <v>782</v>
      </c>
      <c r="E276" s="38">
        <f>'Calcolo previsione'!J213</f>
        <v>285</v>
      </c>
      <c r="F276" s="38">
        <f>'Calcolo previsione'!K213</f>
        <v>285</v>
      </c>
      <c r="G276" s="38">
        <f>'Calcolo previsione'!L213</f>
        <v>285</v>
      </c>
      <c r="H276" s="38"/>
    </row>
    <row r="277" spans="1:8" s="35" customFormat="1" ht="18" customHeight="1" x14ac:dyDescent="0.2">
      <c r="A277" s="24"/>
      <c r="B277" s="24"/>
      <c r="C277" s="24"/>
      <c r="D277" s="33" t="s">
        <v>935</v>
      </c>
      <c r="E277" s="41">
        <f>SUBTOTAL(9,E278:E283)</f>
        <v>-40500</v>
      </c>
      <c r="F277" s="41">
        <f>SUBTOTAL(9,F278:F283)</f>
        <v>-40500</v>
      </c>
      <c r="G277" s="41">
        <f>SUBTOTAL(9,G278:G283)</f>
        <v>-40500</v>
      </c>
      <c r="H277" s="41">
        <f>SUBTOTAL(9,H278:H283)</f>
        <v>0</v>
      </c>
    </row>
    <row r="278" spans="1:8" s="39" customFormat="1" ht="12.75" customHeight="1" x14ac:dyDescent="0.2">
      <c r="A278" s="36"/>
      <c r="B278" s="36"/>
      <c r="C278" s="36"/>
      <c r="D278" s="37" t="s">
        <v>670</v>
      </c>
      <c r="E278" s="38">
        <f>-'Calcolo previsione'!J221</f>
        <v>-9100</v>
      </c>
      <c r="F278" s="38">
        <f>-'Calcolo previsione'!K221</f>
        <v>-9100</v>
      </c>
      <c r="G278" s="38">
        <f>-'Calcolo previsione'!L221</f>
        <v>-9100</v>
      </c>
      <c r="H278" s="38"/>
    </row>
    <row r="279" spans="1:8" s="39" customFormat="1" ht="12.75" customHeight="1" x14ac:dyDescent="0.2">
      <c r="A279" s="36"/>
      <c r="B279" s="36"/>
      <c r="C279" s="36"/>
      <c r="D279" s="37" t="s">
        <v>682</v>
      </c>
      <c r="E279" s="38">
        <f>-'Calcolo previsione'!J223</f>
        <v>-28000</v>
      </c>
      <c r="F279" s="38">
        <f>-'Calcolo previsione'!K223</f>
        <v>-28000</v>
      </c>
      <c r="G279" s="38">
        <f>-'Calcolo previsione'!L223</f>
        <v>-28000</v>
      </c>
      <c r="H279" s="38"/>
    </row>
    <row r="280" spans="1:8" s="39" customFormat="1" ht="12.75" customHeight="1" x14ac:dyDescent="0.2">
      <c r="A280" s="36"/>
      <c r="B280" s="36"/>
      <c r="C280" s="36"/>
      <c r="D280" s="37" t="s">
        <v>683</v>
      </c>
      <c r="E280" s="38">
        <f>-'Calcolo previsione'!J226</f>
        <v>-2000</v>
      </c>
      <c r="F280" s="38">
        <f>-'Calcolo previsione'!K226</f>
        <v>-2000</v>
      </c>
      <c r="G280" s="38">
        <f>-'Calcolo previsione'!L226</f>
        <v>-2000</v>
      </c>
      <c r="H280" s="38"/>
    </row>
    <row r="281" spans="1:8" s="39" customFormat="1" ht="12.75" customHeight="1" x14ac:dyDescent="0.2">
      <c r="A281" s="36"/>
      <c r="B281" s="36"/>
      <c r="C281" s="36"/>
      <c r="D281" s="37" t="s">
        <v>684</v>
      </c>
      <c r="E281" s="38">
        <f>-'Calcolo previsione'!J230</f>
        <v>-200</v>
      </c>
      <c r="F281" s="38">
        <f>-'Calcolo previsione'!K230</f>
        <v>-200</v>
      </c>
      <c r="G281" s="38">
        <f>-'Calcolo previsione'!L230</f>
        <v>-200</v>
      </c>
      <c r="H281" s="38"/>
    </row>
    <row r="282" spans="1:8" s="39" customFormat="1" ht="12.75" customHeight="1" x14ac:dyDescent="0.2">
      <c r="A282" s="36"/>
      <c r="B282" s="36"/>
      <c r="C282" s="36"/>
      <c r="D282" s="37" t="s">
        <v>748</v>
      </c>
      <c r="E282" s="38">
        <f>-'Calcolo previsione'!J222</f>
        <v>-850</v>
      </c>
      <c r="F282" s="38">
        <f>-'Calcolo previsione'!K222</f>
        <v>-850</v>
      </c>
      <c r="G282" s="38">
        <f>-'Calcolo previsione'!L222</f>
        <v>-850</v>
      </c>
      <c r="H282" s="38"/>
    </row>
    <row r="283" spans="1:8" s="39" customFormat="1" ht="12.75" customHeight="1" x14ac:dyDescent="0.2">
      <c r="A283" s="36"/>
      <c r="B283" s="36"/>
      <c r="C283" s="36"/>
      <c r="D283" s="37" t="s">
        <v>749</v>
      </c>
      <c r="E283" s="38">
        <f>-'Calcolo previsione'!J224</f>
        <v>-350</v>
      </c>
      <c r="F283" s="38">
        <f>-'Calcolo previsione'!K224</f>
        <v>-350</v>
      </c>
      <c r="G283" s="38">
        <f>-'Calcolo previsione'!L224</f>
        <v>-350</v>
      </c>
      <c r="H283" s="38"/>
    </row>
    <row r="284" spans="1:8" s="35" customFormat="1" ht="18" customHeight="1" x14ac:dyDescent="0.2">
      <c r="A284" s="24"/>
      <c r="B284" s="24">
        <v>12</v>
      </c>
      <c r="C284" s="24"/>
      <c r="D284" s="33" t="s">
        <v>586</v>
      </c>
      <c r="E284" s="41">
        <f>SUBTOTAL(9,E285:E287)</f>
        <v>0</v>
      </c>
      <c r="F284" s="41">
        <f>SUBTOTAL(9,F285:F287)</f>
        <v>0</v>
      </c>
      <c r="G284" s="41">
        <f>SUBTOTAL(9,G285:G287)</f>
        <v>0</v>
      </c>
      <c r="H284" s="41">
        <f>SUBTOTAL(9,H285:H287)</f>
        <v>0</v>
      </c>
    </row>
    <row r="285" spans="1:8" s="39" customFormat="1" ht="12.75" customHeight="1" x14ac:dyDescent="0.2">
      <c r="A285" s="36"/>
      <c r="B285" s="36"/>
      <c r="C285" s="36"/>
      <c r="D285" s="37" t="s">
        <v>587</v>
      </c>
      <c r="E285" s="38"/>
      <c r="F285" s="38"/>
      <c r="G285" s="38"/>
      <c r="H285" s="38"/>
    </row>
    <row r="286" spans="1:8" s="39" customFormat="1" ht="12.75" customHeight="1" x14ac:dyDescent="0.2">
      <c r="A286" s="36"/>
      <c r="B286" s="36"/>
      <c r="C286" s="36"/>
      <c r="D286" s="37" t="s">
        <v>695</v>
      </c>
      <c r="E286" s="38"/>
      <c r="F286" s="38"/>
      <c r="G286" s="38"/>
      <c r="H286" s="38"/>
    </row>
    <row r="287" spans="1:8" s="39" customFormat="1" ht="12.75" customHeight="1" x14ac:dyDescent="0.2">
      <c r="A287" s="36"/>
      <c r="B287" s="36"/>
      <c r="C287" s="36"/>
      <c r="D287" s="37" t="s">
        <v>846</v>
      </c>
      <c r="E287" s="38"/>
      <c r="F287" s="38"/>
      <c r="G287" s="38"/>
      <c r="H287" s="38"/>
    </row>
    <row r="288" spans="1:8" s="35" customFormat="1" ht="18" customHeight="1" x14ac:dyDescent="0.2">
      <c r="A288" s="24"/>
      <c r="B288" s="24">
        <v>13</v>
      </c>
      <c r="C288" s="24"/>
      <c r="D288" s="33" t="s">
        <v>588</v>
      </c>
      <c r="E288" s="41">
        <f>SUBTOTAL(9,E289:E289)</f>
        <v>0</v>
      </c>
      <c r="F288" s="41">
        <f>SUBTOTAL(9,F289:F289)</f>
        <v>0</v>
      </c>
      <c r="G288" s="41">
        <f>SUBTOTAL(9,G289:G289)</f>
        <v>0</v>
      </c>
      <c r="H288" s="41">
        <f>SUBTOTAL(9,H289:H289)</f>
        <v>0</v>
      </c>
    </row>
    <row r="289" spans="1:8" s="39" customFormat="1" ht="12.75" customHeight="1" x14ac:dyDescent="0.2">
      <c r="A289" s="36"/>
      <c r="B289" s="36"/>
      <c r="C289" s="36"/>
      <c r="D289" s="37" t="s">
        <v>588</v>
      </c>
      <c r="E289" s="38"/>
      <c r="F289" s="38"/>
      <c r="G289" s="38"/>
      <c r="H289" s="38"/>
    </row>
    <row r="290" spans="1:8" s="35" customFormat="1" ht="18" customHeight="1" x14ac:dyDescent="0.2">
      <c r="A290" s="24"/>
      <c r="B290" s="24">
        <v>14</v>
      </c>
      <c r="C290" s="24"/>
      <c r="D290" s="33" t="s">
        <v>589</v>
      </c>
      <c r="E290" s="41">
        <f>SUBTOTAL(9,E291:E313)</f>
        <v>27500</v>
      </c>
      <c r="F290" s="41">
        <f>SUBTOTAL(9,F291:F313)</f>
        <v>27500</v>
      </c>
      <c r="G290" s="41">
        <f>SUBTOTAL(9,G291:G313)</f>
        <v>27500</v>
      </c>
      <c r="H290" s="41">
        <f>SUBTOTAL(9,H291:H313)</f>
        <v>0</v>
      </c>
    </row>
    <row r="291" spans="1:8" s="39" customFormat="1" ht="12.75" customHeight="1" x14ac:dyDescent="0.2">
      <c r="A291" s="36"/>
      <c r="B291" s="36"/>
      <c r="C291" s="36"/>
      <c r="D291" s="37" t="s">
        <v>590</v>
      </c>
      <c r="E291" s="38"/>
      <c r="F291" s="38"/>
      <c r="G291" s="38"/>
      <c r="H291" s="38"/>
    </row>
    <row r="292" spans="1:8" s="39" customFormat="1" ht="12.75" customHeight="1" x14ac:dyDescent="0.2">
      <c r="A292" s="36"/>
      <c r="B292" s="36"/>
      <c r="C292" s="36"/>
      <c r="D292" s="37" t="s">
        <v>671</v>
      </c>
      <c r="E292" s="38">
        <f>'Calcolo previsione'!J246</f>
        <v>300</v>
      </c>
      <c r="F292" s="38">
        <f>'Calcolo previsione'!K246</f>
        <v>300</v>
      </c>
      <c r="G292" s="38">
        <f>'Calcolo previsione'!L246</f>
        <v>300</v>
      </c>
      <c r="H292" s="38"/>
    </row>
    <row r="293" spans="1:8" s="39" customFormat="1" ht="12.75" customHeight="1" x14ac:dyDescent="0.2">
      <c r="A293" s="36"/>
      <c r="B293" s="36"/>
      <c r="C293" s="36"/>
      <c r="D293" s="37" t="s">
        <v>591</v>
      </c>
      <c r="E293" s="38">
        <f>'Calcolo previsione'!J247</f>
        <v>6000</v>
      </c>
      <c r="F293" s="38">
        <f>'Calcolo previsione'!K247</f>
        <v>6000</v>
      </c>
      <c r="G293" s="38">
        <f>'Calcolo previsione'!L247</f>
        <v>6000</v>
      </c>
      <c r="H293" s="38"/>
    </row>
    <row r="294" spans="1:8" s="39" customFormat="1" ht="12.75" customHeight="1" x14ac:dyDescent="0.2">
      <c r="A294" s="36"/>
      <c r="B294" s="36"/>
      <c r="C294" s="36"/>
      <c r="D294" s="37" t="s">
        <v>787</v>
      </c>
      <c r="E294" s="38"/>
      <c r="F294" s="38"/>
      <c r="G294" s="38"/>
      <c r="H294" s="38"/>
    </row>
    <row r="295" spans="1:8" s="39" customFormat="1" ht="12.75" customHeight="1" x14ac:dyDescent="0.2">
      <c r="A295" s="36"/>
      <c r="B295" s="36"/>
      <c r="C295" s="36"/>
      <c r="D295" s="37" t="s">
        <v>788</v>
      </c>
      <c r="E295" s="38">
        <f>'Calcolo previsione'!J241</f>
        <v>500</v>
      </c>
      <c r="F295" s="38">
        <f>'Calcolo previsione'!K241</f>
        <v>500</v>
      </c>
      <c r="G295" s="38">
        <f>'Calcolo previsione'!L241</f>
        <v>500</v>
      </c>
      <c r="H295" s="38"/>
    </row>
    <row r="296" spans="1:8" s="39" customFormat="1" ht="12.75" customHeight="1" x14ac:dyDescent="0.2">
      <c r="A296" s="36"/>
      <c r="B296" s="36"/>
      <c r="C296" s="36"/>
      <c r="D296" s="37" t="s">
        <v>40</v>
      </c>
      <c r="E296" s="38">
        <f>'Calcolo previsione'!J242</f>
        <v>13500</v>
      </c>
      <c r="F296" s="38">
        <f>'Calcolo previsione'!K242</f>
        <v>13500</v>
      </c>
      <c r="G296" s="38">
        <f>'Calcolo previsione'!L242</f>
        <v>13500</v>
      </c>
      <c r="H296" s="38"/>
    </row>
    <row r="297" spans="1:8" s="39" customFormat="1" ht="12.75" customHeight="1" x14ac:dyDescent="0.2">
      <c r="A297" s="36"/>
      <c r="B297" s="36"/>
      <c r="C297" s="36"/>
      <c r="D297" s="37" t="s">
        <v>789</v>
      </c>
      <c r="E297" s="38">
        <f>'Calcolo previsione'!J243</f>
        <v>1500</v>
      </c>
      <c r="F297" s="38">
        <f>'Calcolo previsione'!K243</f>
        <v>1500</v>
      </c>
      <c r="G297" s="38">
        <f>'Calcolo previsione'!L243</f>
        <v>1500</v>
      </c>
      <c r="H297" s="38"/>
    </row>
    <row r="298" spans="1:8" s="39" customFormat="1" ht="12.75" customHeight="1" x14ac:dyDescent="0.2">
      <c r="A298" s="36"/>
      <c r="B298" s="36"/>
      <c r="C298" s="36"/>
      <c r="D298" s="37" t="s">
        <v>790</v>
      </c>
      <c r="E298" s="38"/>
      <c r="F298" s="38"/>
      <c r="G298" s="38"/>
      <c r="H298" s="38"/>
    </row>
    <row r="299" spans="1:8" s="39" customFormat="1" ht="12.75" customHeight="1" x14ac:dyDescent="0.2">
      <c r="A299" s="36"/>
      <c r="B299" s="36"/>
      <c r="C299" s="36"/>
      <c r="D299" s="37" t="s">
        <v>791</v>
      </c>
      <c r="E299" s="38"/>
      <c r="F299" s="38"/>
      <c r="G299" s="38"/>
      <c r="H299" s="38"/>
    </row>
    <row r="300" spans="1:8" s="39" customFormat="1" ht="12.75" customHeight="1" x14ac:dyDescent="0.2">
      <c r="A300" s="36"/>
      <c r="B300" s="36"/>
      <c r="C300" s="36"/>
      <c r="D300" s="37" t="s">
        <v>792</v>
      </c>
      <c r="E300" s="38"/>
      <c r="F300" s="38"/>
      <c r="G300" s="38"/>
      <c r="H300" s="38"/>
    </row>
    <row r="301" spans="1:8" s="39" customFormat="1" ht="12.75" customHeight="1" x14ac:dyDescent="0.2">
      <c r="A301" s="36"/>
      <c r="B301" s="36"/>
      <c r="C301" s="36"/>
      <c r="D301" s="37" t="s">
        <v>795</v>
      </c>
      <c r="E301" s="38">
        <f>'Calcolo previsione'!J248</f>
        <v>3500</v>
      </c>
      <c r="F301" s="38">
        <f>'Calcolo previsione'!K248</f>
        <v>3500</v>
      </c>
      <c r="G301" s="38">
        <f>'Calcolo previsione'!L248</f>
        <v>3500</v>
      </c>
      <c r="H301" s="38"/>
    </row>
    <row r="302" spans="1:8" s="39" customFormat="1" ht="12.75" customHeight="1" x14ac:dyDescent="0.2">
      <c r="A302" s="36"/>
      <c r="B302" s="36"/>
      <c r="C302" s="36"/>
      <c r="D302" s="37" t="s">
        <v>737</v>
      </c>
      <c r="E302" s="38"/>
      <c r="F302" s="38"/>
      <c r="G302" s="38"/>
      <c r="H302" s="38"/>
    </row>
    <row r="303" spans="1:8" s="39" customFormat="1" ht="12.75" customHeight="1" x14ac:dyDescent="0.2">
      <c r="A303" s="36"/>
      <c r="B303" s="36"/>
      <c r="C303" s="36"/>
      <c r="D303" s="37" t="s">
        <v>592</v>
      </c>
      <c r="E303" s="38"/>
      <c r="F303" s="38"/>
      <c r="G303" s="38"/>
      <c r="H303" s="38"/>
    </row>
    <row r="304" spans="1:8" s="39" customFormat="1" ht="12.75" customHeight="1" x14ac:dyDescent="0.2">
      <c r="A304" s="36"/>
      <c r="B304" s="36"/>
      <c r="C304" s="36"/>
      <c r="D304" s="37" t="s">
        <v>593</v>
      </c>
      <c r="E304" s="38"/>
      <c r="F304" s="38"/>
      <c r="G304" s="38"/>
      <c r="H304" s="38"/>
    </row>
    <row r="305" spans="1:8" s="39" customFormat="1" ht="12.75" customHeight="1" x14ac:dyDescent="0.2">
      <c r="A305" s="36"/>
      <c r="B305" s="36"/>
      <c r="C305" s="36"/>
      <c r="D305" s="37" t="s">
        <v>796</v>
      </c>
      <c r="E305" s="38"/>
      <c r="F305" s="38"/>
      <c r="G305" s="38"/>
      <c r="H305" s="38"/>
    </row>
    <row r="306" spans="1:8" s="39" customFormat="1" ht="12.75" customHeight="1" x14ac:dyDescent="0.2">
      <c r="A306" s="36"/>
      <c r="B306" s="36"/>
      <c r="C306" s="36"/>
      <c r="D306" s="37" t="s">
        <v>793</v>
      </c>
      <c r="E306" s="38"/>
      <c r="F306" s="38"/>
      <c r="G306" s="38"/>
      <c r="H306" s="38"/>
    </row>
    <row r="307" spans="1:8" s="39" customFormat="1" ht="12.75" customHeight="1" x14ac:dyDescent="0.2">
      <c r="A307" s="36"/>
      <c r="B307" s="36"/>
      <c r="C307" s="36"/>
      <c r="D307" s="37" t="s">
        <v>794</v>
      </c>
      <c r="E307" s="38">
        <f>'Calcolo previsione'!J253</f>
        <v>200</v>
      </c>
      <c r="F307" s="38">
        <f>'Calcolo previsione'!K253</f>
        <v>200</v>
      </c>
      <c r="G307" s="38">
        <f>'Calcolo previsione'!L253</f>
        <v>200</v>
      </c>
      <c r="H307" s="38"/>
    </row>
    <row r="308" spans="1:8" s="39" customFormat="1" ht="12.75" customHeight="1" x14ac:dyDescent="0.2">
      <c r="A308" s="36"/>
      <c r="B308" s="36"/>
      <c r="C308" s="36"/>
      <c r="D308" s="37" t="s">
        <v>35</v>
      </c>
      <c r="E308" s="38"/>
      <c r="F308" s="38"/>
      <c r="G308" s="38"/>
      <c r="H308" s="38"/>
    </row>
    <row r="309" spans="1:8" s="39" customFormat="1" ht="12.75" customHeight="1" x14ac:dyDescent="0.2">
      <c r="A309" s="36"/>
      <c r="B309" s="36"/>
      <c r="C309" s="36"/>
      <c r="D309" s="37" t="s">
        <v>605</v>
      </c>
      <c r="E309" s="38"/>
      <c r="F309" s="38"/>
      <c r="G309" s="38"/>
      <c r="H309" s="38"/>
    </row>
    <row r="310" spans="1:8" s="39" customFormat="1" ht="12.75" customHeight="1" x14ac:dyDescent="0.2">
      <c r="A310" s="36"/>
      <c r="B310" s="36"/>
      <c r="C310" s="36"/>
      <c r="D310" s="37" t="s">
        <v>34</v>
      </c>
      <c r="E310" s="38"/>
      <c r="F310" s="38"/>
      <c r="G310" s="38"/>
      <c r="H310" s="38"/>
    </row>
    <row r="311" spans="1:8" s="39" customFormat="1" ht="12.75" customHeight="1" x14ac:dyDescent="0.2">
      <c r="A311" s="36"/>
      <c r="B311" s="36"/>
      <c r="C311" s="36"/>
      <c r="D311" s="37" t="s">
        <v>945</v>
      </c>
      <c r="E311" s="38"/>
      <c r="F311" s="38"/>
      <c r="G311" s="38"/>
      <c r="H311" s="38"/>
    </row>
    <row r="312" spans="1:8" s="39" customFormat="1" ht="12.75" customHeight="1" x14ac:dyDescent="0.2">
      <c r="A312" s="36"/>
      <c r="B312" s="36"/>
      <c r="C312" s="36"/>
      <c r="D312" s="37" t="s">
        <v>33</v>
      </c>
      <c r="E312" s="38">
        <f>'Calcolo previsione'!J257</f>
        <v>2000</v>
      </c>
      <c r="F312" s="38">
        <f>'Calcolo previsione'!K257</f>
        <v>2000</v>
      </c>
      <c r="G312" s="38">
        <f>'Calcolo previsione'!L257</f>
        <v>2000</v>
      </c>
      <c r="H312" s="38"/>
    </row>
    <row r="313" spans="1:8" s="39" customFormat="1" ht="12.75" customHeight="1" x14ac:dyDescent="0.2">
      <c r="A313" s="36"/>
      <c r="B313" s="36"/>
      <c r="C313" s="36"/>
      <c r="D313" s="118" t="s">
        <v>72</v>
      </c>
      <c r="E313" s="38"/>
      <c r="F313" s="38"/>
      <c r="G313" s="38"/>
      <c r="H313" s="38"/>
    </row>
    <row r="314" spans="1:8" s="35" customFormat="1" ht="18" customHeight="1" x14ac:dyDescent="0.2">
      <c r="A314" s="24"/>
      <c r="B314" s="24"/>
      <c r="C314" s="24"/>
      <c r="D314" s="33" t="s">
        <v>936</v>
      </c>
      <c r="E314" s="41">
        <f>SUBTOTAL(9,E315:E323)</f>
        <v>6931.62</v>
      </c>
      <c r="F314" s="41">
        <f>SUBTOTAL(9,F315:F323)</f>
        <v>6931.62</v>
      </c>
      <c r="G314" s="41">
        <f>SUBTOTAL(9,G315:G323)</f>
        <v>6931.62</v>
      </c>
      <c r="H314" s="41">
        <f>SUBTOTAL(9,H315:H323)</f>
        <v>0</v>
      </c>
    </row>
    <row r="315" spans="1:8" s="35" customFormat="1" ht="18" customHeight="1" x14ac:dyDescent="0.2">
      <c r="A315" s="24"/>
      <c r="B315" s="24">
        <v>6</v>
      </c>
      <c r="C315" s="24"/>
      <c r="D315" s="33" t="s">
        <v>633</v>
      </c>
      <c r="E315" s="41">
        <f>SUBTOTAL(9,E316:E316)</f>
        <v>0</v>
      </c>
      <c r="F315" s="41">
        <f>SUBTOTAL(9,F316:F316)</f>
        <v>0</v>
      </c>
      <c r="G315" s="41">
        <f>SUBTOTAL(9,G316:G316)</f>
        <v>0</v>
      </c>
      <c r="H315" s="41">
        <f>SUBTOTAL(9,H316:H316)</f>
        <v>0</v>
      </c>
    </row>
    <row r="316" spans="1:8" s="39" customFormat="1" ht="12.75" customHeight="1" x14ac:dyDescent="0.2">
      <c r="A316" s="36"/>
      <c r="B316" s="36"/>
      <c r="C316" s="36"/>
      <c r="D316" s="37" t="s">
        <v>835</v>
      </c>
      <c r="E316" s="38"/>
      <c r="F316" s="38"/>
      <c r="G316" s="38"/>
      <c r="H316" s="38"/>
    </row>
    <row r="317" spans="1:8" s="35" customFormat="1" ht="18" customHeight="1" x14ac:dyDescent="0.2">
      <c r="A317" s="24"/>
      <c r="B317" s="24">
        <v>7</v>
      </c>
      <c r="C317" s="24"/>
      <c r="D317" s="33" t="s">
        <v>639</v>
      </c>
      <c r="E317" s="41">
        <f>SUBTOTAL(9,E318:E318)</f>
        <v>2000</v>
      </c>
      <c r="F317" s="41">
        <f>SUBTOTAL(9,F318:F318)</f>
        <v>2000</v>
      </c>
      <c r="G317" s="41">
        <f>SUBTOTAL(9,G318:G318)</f>
        <v>2000</v>
      </c>
      <c r="H317" s="41">
        <f>SUBTOTAL(9,H318:H318)</f>
        <v>0</v>
      </c>
    </row>
    <row r="318" spans="1:8" s="29" customFormat="1" x14ac:dyDescent="0.25">
      <c r="A318" s="43"/>
      <c r="B318" s="36"/>
      <c r="C318" s="36"/>
      <c r="D318" s="21" t="s">
        <v>847</v>
      </c>
      <c r="E318" s="38">
        <f>'Calcolo previsione'!J267</f>
        <v>2000</v>
      </c>
      <c r="F318" s="38">
        <f>'Calcolo previsione'!K267</f>
        <v>2000</v>
      </c>
      <c r="G318" s="38">
        <f>'Calcolo previsione'!L267</f>
        <v>2000</v>
      </c>
      <c r="H318" s="44"/>
    </row>
    <row r="319" spans="1:8" s="35" customFormat="1" ht="18" customHeight="1" x14ac:dyDescent="0.2">
      <c r="A319" s="24"/>
      <c r="B319" s="24">
        <v>10</v>
      </c>
      <c r="C319" s="24"/>
      <c r="D319" s="33" t="s">
        <v>933</v>
      </c>
      <c r="E319" s="41">
        <f>SUBTOTAL(9,E320:E321)</f>
        <v>931.62</v>
      </c>
      <c r="F319" s="41">
        <f>SUBTOTAL(9,F320:F321)</f>
        <v>931.62</v>
      </c>
      <c r="G319" s="41">
        <f>SUBTOTAL(9,G320:G321)</f>
        <v>931.62</v>
      </c>
      <c r="H319" s="41">
        <f>SUBTOTAL(9,H320:H321)</f>
        <v>0</v>
      </c>
    </row>
    <row r="320" spans="1:8" s="35" customFormat="1" ht="18" customHeight="1" x14ac:dyDescent="0.2">
      <c r="A320" s="24"/>
      <c r="B320" s="24"/>
      <c r="C320" s="24" t="s">
        <v>928</v>
      </c>
      <c r="D320" s="33" t="s">
        <v>38</v>
      </c>
      <c r="E320" s="41">
        <f>SUBTOTAL(9,E321)</f>
        <v>931.62</v>
      </c>
      <c r="F320" s="41">
        <f>SUBTOTAL(9,F321)</f>
        <v>931.62</v>
      </c>
      <c r="G320" s="41">
        <f>SUBTOTAL(9,G321)</f>
        <v>931.62</v>
      </c>
      <c r="H320" s="41">
        <f>SUBTOTAL(9,H321)</f>
        <v>0</v>
      </c>
    </row>
    <row r="321" spans="1:8" s="39" customFormat="1" ht="12.75" customHeight="1" x14ac:dyDescent="0.2">
      <c r="A321" s="36"/>
      <c r="B321" s="36"/>
      <c r="C321" s="36"/>
      <c r="D321" s="37" t="s">
        <v>37</v>
      </c>
      <c r="E321" s="38">
        <f>'Calcolo previsione'!J203</f>
        <v>931.62</v>
      </c>
      <c r="F321" s="38">
        <f>'Calcolo previsione'!K203</f>
        <v>931.62</v>
      </c>
      <c r="G321" s="38">
        <f>'Calcolo previsione'!L203</f>
        <v>931.62</v>
      </c>
      <c r="H321" s="38"/>
    </row>
    <row r="322" spans="1:8" s="35" customFormat="1" ht="18" customHeight="1" x14ac:dyDescent="0.2">
      <c r="A322" s="24"/>
      <c r="B322" s="24">
        <v>14</v>
      </c>
      <c r="C322" s="24"/>
      <c r="D322" s="33" t="s">
        <v>589</v>
      </c>
      <c r="E322" s="41">
        <f>SUBTOTAL(9,E323:E323)</f>
        <v>4000</v>
      </c>
      <c r="F322" s="41">
        <f>SUBTOTAL(9,F323:F323)</f>
        <v>4000</v>
      </c>
      <c r="G322" s="41">
        <f>SUBTOTAL(9,G323:G323)</f>
        <v>4000</v>
      </c>
      <c r="H322" s="41">
        <f>SUBTOTAL(9,H323:H323)</f>
        <v>0</v>
      </c>
    </row>
    <row r="323" spans="1:8" s="39" customFormat="1" ht="12.75" customHeight="1" x14ac:dyDescent="0.2">
      <c r="A323" s="36"/>
      <c r="B323" s="36"/>
      <c r="C323" s="36"/>
      <c r="D323" s="37" t="s">
        <v>848</v>
      </c>
      <c r="E323" s="38">
        <f>'Calcolo previsione'!J268+'Calcolo previsione'!J266</f>
        <v>4000</v>
      </c>
      <c r="F323" s="38">
        <f>'Calcolo previsione'!K268+'Calcolo previsione'!K266</f>
        <v>4000</v>
      </c>
      <c r="G323" s="38">
        <f>'Calcolo previsione'!L268+'Calcolo previsione'!L266</f>
        <v>4000</v>
      </c>
      <c r="H323" s="38"/>
    </row>
    <row r="324" spans="1:8" s="42" customFormat="1" ht="18" customHeight="1" x14ac:dyDescent="0.2">
      <c r="A324" s="24"/>
      <c r="B324" s="40"/>
      <c r="C324" s="40"/>
      <c r="D324" s="33" t="s">
        <v>937</v>
      </c>
      <c r="E324" s="41">
        <f>SUBTOTAL(9,E151:E323)</f>
        <v>2746156.5358333336</v>
      </c>
      <c r="F324" s="41">
        <f>SUBTOTAL(9,F151:F323)</f>
        <v>3473930.5100000002</v>
      </c>
      <c r="G324" s="41">
        <f>SUBTOTAL(9,G151:G323)</f>
        <v>3487882.3425000007</v>
      </c>
      <c r="H324" s="41">
        <f>SUBTOTAL(9,H151:H323)</f>
        <v>0</v>
      </c>
    </row>
    <row r="325" spans="1:8" s="42" customFormat="1" ht="18" customHeight="1" x14ac:dyDescent="0.2">
      <c r="A325" s="24"/>
      <c r="B325" s="40"/>
      <c r="C325" s="40"/>
      <c r="D325" s="33" t="s">
        <v>878</v>
      </c>
      <c r="E325" s="41" t="e">
        <f>E149-E324</f>
        <v>#REF!</v>
      </c>
      <c r="F325" s="41">
        <f>F149-F324</f>
        <v>79370.989999999758</v>
      </c>
      <c r="G325" s="41">
        <f>G149-G324</f>
        <v>77029.30749999918</v>
      </c>
      <c r="H325" s="41">
        <f>H149-H324</f>
        <v>0</v>
      </c>
    </row>
    <row r="326" spans="1:8" s="35" customFormat="1" ht="18" customHeight="1" x14ac:dyDescent="0.2">
      <c r="A326" s="24"/>
      <c r="B326" s="24">
        <v>15</v>
      </c>
      <c r="C326" s="24"/>
      <c r="D326" s="33" t="s">
        <v>594</v>
      </c>
      <c r="E326" s="41">
        <f>SUBTOTAL(9,E327:E328)</f>
        <v>0</v>
      </c>
      <c r="F326" s="41">
        <f>SUBTOTAL(9,F327:F328)</f>
        <v>0</v>
      </c>
      <c r="G326" s="41">
        <f>SUBTOTAL(9,G327:G328)</f>
        <v>0</v>
      </c>
      <c r="H326" s="41">
        <f>SUBTOTAL(9,H327:H328)</f>
        <v>0</v>
      </c>
    </row>
    <row r="327" spans="1:8" s="39" customFormat="1" ht="12.75" customHeight="1" x14ac:dyDescent="0.2">
      <c r="A327" s="36"/>
      <c r="B327" s="36"/>
      <c r="C327" s="36"/>
      <c r="D327" s="37" t="s">
        <v>817</v>
      </c>
      <c r="E327" s="38"/>
      <c r="F327" s="38"/>
      <c r="G327" s="38"/>
      <c r="H327" s="38"/>
    </row>
    <row r="328" spans="1:8" s="39" customFormat="1" ht="12.75" customHeight="1" x14ac:dyDescent="0.2">
      <c r="A328" s="36"/>
      <c r="B328" s="36"/>
      <c r="C328" s="36"/>
      <c r="D328" s="37" t="s">
        <v>849</v>
      </c>
      <c r="E328" s="38"/>
      <c r="F328" s="38"/>
      <c r="G328" s="38"/>
      <c r="H328" s="38"/>
    </row>
    <row r="329" spans="1:8" s="35" customFormat="1" ht="18" customHeight="1" x14ac:dyDescent="0.2">
      <c r="A329" s="24"/>
      <c r="B329" s="24">
        <v>16</v>
      </c>
      <c r="C329" s="24"/>
      <c r="D329" s="33" t="s">
        <v>938</v>
      </c>
      <c r="E329" s="41">
        <f>SUBTOTAL(9,E330:E345)</f>
        <v>0</v>
      </c>
      <c r="F329" s="41">
        <f>SUBTOTAL(9,F330:F345)</f>
        <v>0</v>
      </c>
      <c r="G329" s="41">
        <f>SUBTOTAL(9,G330:G345)</f>
        <v>0</v>
      </c>
      <c r="H329" s="41">
        <f>SUBTOTAL(9,H330:H345)</f>
        <v>0</v>
      </c>
    </row>
    <row r="330" spans="1:8" s="35" customFormat="1" ht="18" customHeight="1" x14ac:dyDescent="0.2">
      <c r="A330" s="24"/>
      <c r="B330" s="24"/>
      <c r="C330" s="24"/>
      <c r="D330" s="33" t="s">
        <v>595</v>
      </c>
      <c r="E330" s="41">
        <f>SUBTOTAL(9,E331:E331)</f>
        <v>0</v>
      </c>
      <c r="F330" s="41">
        <f>SUBTOTAL(9,F331:F331)</f>
        <v>0</v>
      </c>
      <c r="G330" s="41">
        <f>SUBTOTAL(9,G331:G331)</f>
        <v>0</v>
      </c>
      <c r="H330" s="41">
        <f>SUBTOTAL(9,H331:H331)</f>
        <v>0</v>
      </c>
    </row>
    <row r="331" spans="1:8" s="39" customFormat="1" ht="12.75" customHeight="1" x14ac:dyDescent="0.2">
      <c r="A331" s="36"/>
      <c r="B331" s="36"/>
      <c r="C331" s="36"/>
      <c r="D331" s="37" t="s">
        <v>596</v>
      </c>
      <c r="E331" s="38"/>
      <c r="F331" s="38"/>
      <c r="G331" s="38"/>
      <c r="H331" s="38"/>
    </row>
    <row r="332" spans="1:8" s="35" customFormat="1" ht="18" customHeight="1" x14ac:dyDescent="0.2">
      <c r="A332" s="24"/>
      <c r="B332" s="24"/>
      <c r="C332" s="24"/>
      <c r="D332" s="33" t="s">
        <v>597</v>
      </c>
      <c r="E332" s="41">
        <f>SUBTOTAL(9,E333:E334)</f>
        <v>0</v>
      </c>
      <c r="F332" s="41">
        <f>SUBTOTAL(9,F333:F334)</f>
        <v>0</v>
      </c>
      <c r="G332" s="41">
        <f>SUBTOTAL(9,G333:G334)</f>
        <v>0</v>
      </c>
      <c r="H332" s="41">
        <f>SUBTOTAL(9,H333:H334)</f>
        <v>0</v>
      </c>
    </row>
    <row r="333" spans="1:8" s="39" customFormat="1" ht="12.75" customHeight="1" x14ac:dyDescent="0.2">
      <c r="A333" s="36"/>
      <c r="B333" s="36"/>
      <c r="C333" s="36"/>
      <c r="D333" s="37" t="s">
        <v>673</v>
      </c>
      <c r="E333" s="38"/>
      <c r="F333" s="38"/>
      <c r="G333" s="38"/>
      <c r="H333" s="38"/>
    </row>
    <row r="334" spans="1:8" s="39" customFormat="1" ht="12.75" customHeight="1" x14ac:dyDescent="0.2">
      <c r="A334" s="36"/>
      <c r="B334" s="36"/>
      <c r="C334" s="36"/>
      <c r="D334" s="37" t="s">
        <v>672</v>
      </c>
      <c r="E334" s="38"/>
      <c r="F334" s="38"/>
      <c r="G334" s="38"/>
      <c r="H334" s="38"/>
    </row>
    <row r="335" spans="1:8" s="35" customFormat="1" ht="18" customHeight="1" x14ac:dyDescent="0.2">
      <c r="A335" s="24"/>
      <c r="B335" s="24"/>
      <c r="C335" s="24"/>
      <c r="D335" s="33" t="s">
        <v>598</v>
      </c>
      <c r="E335" s="41">
        <f>SUBTOTAL(9,E336:E337)</f>
        <v>0</v>
      </c>
      <c r="F335" s="41">
        <f>SUBTOTAL(9,F336:F337)</f>
        <v>0</v>
      </c>
      <c r="G335" s="41">
        <f>SUBTOTAL(9,G336:G337)</f>
        <v>0</v>
      </c>
      <c r="H335" s="41">
        <f>SUBTOTAL(9,H336:H337)</f>
        <v>0</v>
      </c>
    </row>
    <row r="336" spans="1:8" s="39" customFormat="1" ht="12.75" customHeight="1" x14ac:dyDescent="0.2">
      <c r="A336" s="36"/>
      <c r="B336" s="36"/>
      <c r="C336" s="36"/>
      <c r="D336" s="37" t="s">
        <v>674</v>
      </c>
      <c r="E336" s="38"/>
      <c r="F336" s="38"/>
      <c r="G336" s="38"/>
      <c r="H336" s="38"/>
    </row>
    <row r="337" spans="1:8" s="39" customFormat="1" ht="12.75" customHeight="1" x14ac:dyDescent="0.2">
      <c r="A337" s="36"/>
      <c r="B337" s="36"/>
      <c r="C337" s="36"/>
      <c r="D337" s="37" t="s">
        <v>675</v>
      </c>
      <c r="E337" s="38"/>
      <c r="F337" s="38"/>
      <c r="G337" s="38"/>
      <c r="H337" s="38"/>
    </row>
    <row r="338" spans="1:8" s="35" customFormat="1" ht="18" customHeight="1" x14ac:dyDescent="0.2">
      <c r="A338" s="24"/>
      <c r="B338" s="24"/>
      <c r="C338" s="24"/>
      <c r="D338" s="33" t="s">
        <v>599</v>
      </c>
      <c r="E338" s="41">
        <f>SUBTOTAL(9,E339:E345)</f>
        <v>0</v>
      </c>
      <c r="F338" s="41">
        <f>SUBTOTAL(9,F339:F345)</f>
        <v>0</v>
      </c>
      <c r="G338" s="41">
        <f>SUBTOTAL(9,G339:G345)</f>
        <v>0</v>
      </c>
      <c r="H338" s="41">
        <f>SUBTOTAL(9,H339:H345)</f>
        <v>0</v>
      </c>
    </row>
    <row r="339" spans="1:8" s="39" customFormat="1" ht="12.75" customHeight="1" x14ac:dyDescent="0.2">
      <c r="A339" s="36"/>
      <c r="B339" s="36"/>
      <c r="C339" s="36"/>
      <c r="D339" s="37" t="s">
        <v>850</v>
      </c>
      <c r="E339" s="38"/>
      <c r="F339" s="38"/>
      <c r="G339" s="38"/>
      <c r="H339" s="38"/>
    </row>
    <row r="340" spans="1:8" s="39" customFormat="1" ht="12.75" customHeight="1" x14ac:dyDescent="0.2">
      <c r="A340" s="36"/>
      <c r="B340" s="36"/>
      <c r="C340" s="36"/>
      <c r="D340" s="37" t="s">
        <v>719</v>
      </c>
      <c r="E340" s="38"/>
      <c r="F340" s="38"/>
      <c r="G340" s="38"/>
      <c r="H340" s="38"/>
    </row>
    <row r="341" spans="1:8" s="39" customFormat="1" ht="12.75" customHeight="1" x14ac:dyDescent="0.2">
      <c r="A341" s="36"/>
      <c r="B341" s="36"/>
      <c r="C341" s="36"/>
      <c r="D341" s="37" t="s">
        <v>721</v>
      </c>
      <c r="E341" s="38"/>
      <c r="F341" s="38"/>
      <c r="G341" s="38"/>
      <c r="H341" s="38"/>
    </row>
    <row r="342" spans="1:8" s="39" customFormat="1" ht="12.75" customHeight="1" x14ac:dyDescent="0.2">
      <c r="A342" s="36"/>
      <c r="B342" s="36"/>
      <c r="C342" s="36"/>
      <c r="D342" s="37" t="s">
        <v>818</v>
      </c>
      <c r="E342" s="38"/>
      <c r="F342" s="38"/>
      <c r="G342" s="38"/>
      <c r="H342" s="38"/>
    </row>
    <row r="343" spans="1:8" s="39" customFormat="1" ht="12.75" customHeight="1" x14ac:dyDescent="0.2">
      <c r="A343" s="36"/>
      <c r="B343" s="36"/>
      <c r="C343" s="36"/>
      <c r="D343" s="37" t="s">
        <v>720</v>
      </c>
      <c r="E343" s="38"/>
      <c r="F343" s="38"/>
      <c r="G343" s="38"/>
      <c r="H343" s="38"/>
    </row>
    <row r="344" spans="1:8" s="39" customFormat="1" ht="12.75" customHeight="1" x14ac:dyDescent="0.2">
      <c r="A344" s="36"/>
      <c r="B344" s="36"/>
      <c r="C344" s="36"/>
      <c r="D344" s="37" t="s">
        <v>836</v>
      </c>
      <c r="E344" s="38"/>
      <c r="F344" s="38"/>
      <c r="G344" s="38"/>
      <c r="H344" s="38"/>
    </row>
    <row r="345" spans="1:8" s="39" customFormat="1" ht="12.75" customHeight="1" x14ac:dyDescent="0.2">
      <c r="A345" s="36"/>
      <c r="B345" s="36"/>
      <c r="C345" s="36"/>
      <c r="D345" s="118" t="s">
        <v>73</v>
      </c>
      <c r="E345" s="38"/>
      <c r="F345" s="38"/>
      <c r="G345" s="38"/>
      <c r="H345" s="38"/>
    </row>
    <row r="346" spans="1:8" s="35" customFormat="1" ht="18" customHeight="1" x14ac:dyDescent="0.2">
      <c r="A346" s="24"/>
      <c r="B346" s="24">
        <v>17</v>
      </c>
      <c r="C346" s="24"/>
      <c r="D346" s="33" t="s">
        <v>600</v>
      </c>
      <c r="E346" s="41">
        <f>SUBTOTAL(9,E347:E354)</f>
        <v>6649.2199999999993</v>
      </c>
      <c r="F346" s="41">
        <f>SUBTOTAL(9,F347:F354)</f>
        <v>7600</v>
      </c>
      <c r="G346" s="41">
        <f>SUBTOTAL(9,G347:G354)</f>
        <v>7550</v>
      </c>
      <c r="H346" s="41">
        <f>SUBTOTAL(9,H347:H354)</f>
        <v>0</v>
      </c>
    </row>
    <row r="347" spans="1:8" s="39" customFormat="1" ht="12.75" customHeight="1" x14ac:dyDescent="0.2">
      <c r="A347" s="36"/>
      <c r="B347" s="36"/>
      <c r="C347" s="36"/>
      <c r="D347" s="37" t="s">
        <v>601</v>
      </c>
      <c r="E347" s="38">
        <f>'Calcolo previsione'!J294</f>
        <v>3000</v>
      </c>
      <c r="F347" s="38">
        <f>'Calcolo previsione'!K294</f>
        <v>4000</v>
      </c>
      <c r="G347" s="38">
        <f>'Calcolo previsione'!L294</f>
        <v>4000</v>
      </c>
      <c r="H347" s="38"/>
    </row>
    <row r="348" spans="1:8" s="39" customFormat="1" ht="12.75" customHeight="1" x14ac:dyDescent="0.2">
      <c r="A348" s="36"/>
      <c r="B348" s="36"/>
      <c r="C348" s="36"/>
      <c r="D348" s="37" t="s">
        <v>602</v>
      </c>
      <c r="E348" s="38">
        <f>'Calcolo previsione'!J295</f>
        <v>3449.22</v>
      </c>
      <c r="F348" s="38">
        <f>'Calcolo previsione'!K295</f>
        <v>3400</v>
      </c>
      <c r="G348" s="38">
        <f>'Calcolo previsione'!L295</f>
        <v>3350</v>
      </c>
      <c r="H348" s="38"/>
    </row>
    <row r="349" spans="1:8" s="39" customFormat="1" ht="12.75" customHeight="1" x14ac:dyDescent="0.2">
      <c r="A349" s="36"/>
      <c r="B349" s="36"/>
      <c r="C349" s="36"/>
      <c r="D349" s="37" t="s">
        <v>738</v>
      </c>
      <c r="E349" s="38"/>
      <c r="F349" s="38"/>
      <c r="G349" s="38"/>
      <c r="H349" s="38"/>
    </row>
    <row r="350" spans="1:8" s="39" customFormat="1" ht="12.75" customHeight="1" x14ac:dyDescent="0.2">
      <c r="A350" s="36"/>
      <c r="B350" s="36"/>
      <c r="C350" s="36"/>
      <c r="D350" s="37" t="s">
        <v>797</v>
      </c>
      <c r="E350" s="38"/>
      <c r="F350" s="38"/>
      <c r="G350" s="38"/>
      <c r="H350" s="38"/>
    </row>
    <row r="351" spans="1:8" s="39" customFormat="1" ht="12.75" customHeight="1" x14ac:dyDescent="0.2">
      <c r="A351" s="36"/>
      <c r="B351" s="36"/>
      <c r="C351" s="36"/>
      <c r="D351" s="37" t="s">
        <v>798</v>
      </c>
      <c r="E351" s="38">
        <f>'Calcolo previsione'!J299</f>
        <v>200</v>
      </c>
      <c r="F351" s="38">
        <f>'Calcolo previsione'!K299</f>
        <v>200</v>
      </c>
      <c r="G351" s="38">
        <f>'Calcolo previsione'!L299</f>
        <v>200</v>
      </c>
      <c r="H351" s="38"/>
    </row>
    <row r="352" spans="1:8" s="39" customFormat="1" ht="12.75" customHeight="1" x14ac:dyDescent="0.2">
      <c r="A352" s="36"/>
      <c r="B352" s="36"/>
      <c r="C352" s="36"/>
      <c r="D352" s="37" t="s">
        <v>799</v>
      </c>
      <c r="E352" s="38"/>
      <c r="F352" s="38"/>
      <c r="G352" s="38"/>
      <c r="H352" s="38"/>
    </row>
    <row r="353" spans="1:8" s="39" customFormat="1" ht="12.75" customHeight="1" x14ac:dyDescent="0.2">
      <c r="A353" s="36"/>
      <c r="B353" s="36"/>
      <c r="C353" s="36"/>
      <c r="D353" s="37" t="s">
        <v>837</v>
      </c>
      <c r="E353" s="38"/>
      <c r="F353" s="38"/>
      <c r="G353" s="38"/>
      <c r="H353" s="38"/>
    </row>
    <row r="354" spans="1:8" s="39" customFormat="1" ht="12.75" customHeight="1" x14ac:dyDescent="0.2">
      <c r="A354" s="36"/>
      <c r="B354" s="36"/>
      <c r="C354" s="36"/>
      <c r="D354" s="118" t="s">
        <v>74</v>
      </c>
      <c r="E354" s="38"/>
      <c r="F354" s="38"/>
      <c r="G354" s="38"/>
      <c r="H354" s="38"/>
    </row>
    <row r="355" spans="1:8" s="42" customFormat="1" ht="18" customHeight="1" x14ac:dyDescent="0.2">
      <c r="A355" s="24" t="s">
        <v>939</v>
      </c>
      <c r="B355" s="40"/>
      <c r="C355" s="40"/>
      <c r="D355" s="33" t="s">
        <v>940</v>
      </c>
      <c r="E355" s="41">
        <f>E326+E329-E346</f>
        <v>-6649.2199999999993</v>
      </c>
      <c r="F355" s="41">
        <f>F326+F329-F346</f>
        <v>-7600</v>
      </c>
      <c r="G355" s="41">
        <f>G326+G329-G346</f>
        <v>-7550</v>
      </c>
      <c r="H355" s="41">
        <f>H326+H329-H346</f>
        <v>0</v>
      </c>
    </row>
    <row r="356" spans="1:8" s="35" customFormat="1" ht="18" customHeight="1" x14ac:dyDescent="0.2">
      <c r="A356" s="24"/>
      <c r="B356" s="24">
        <v>18</v>
      </c>
      <c r="C356" s="24"/>
      <c r="D356" s="33" t="s">
        <v>755</v>
      </c>
      <c r="E356" s="41">
        <f>SUBTOTAL(9,E357:E359)</f>
        <v>0</v>
      </c>
      <c r="F356" s="41">
        <f>SUBTOTAL(9,F357:F359)</f>
        <v>0</v>
      </c>
      <c r="G356" s="41">
        <f>SUBTOTAL(9,G357:G359)</f>
        <v>0</v>
      </c>
      <c r="H356" s="41">
        <f>SUBTOTAL(9,H357:H359)</f>
        <v>0</v>
      </c>
    </row>
    <row r="357" spans="1:8" s="39" customFormat="1" ht="12.75" customHeight="1" x14ac:dyDescent="0.2">
      <c r="A357" s="36"/>
      <c r="B357" s="36"/>
      <c r="C357" s="36"/>
      <c r="D357" s="37" t="s">
        <v>754</v>
      </c>
      <c r="E357" s="38"/>
      <c r="F357" s="38"/>
      <c r="G357" s="38"/>
      <c r="H357" s="38"/>
    </row>
    <row r="358" spans="1:8" s="39" customFormat="1" ht="12.75" customHeight="1" x14ac:dyDescent="0.2">
      <c r="A358" s="36"/>
      <c r="B358" s="36"/>
      <c r="C358" s="36"/>
      <c r="D358" s="37" t="s">
        <v>753</v>
      </c>
      <c r="E358" s="38"/>
      <c r="F358" s="38"/>
      <c r="G358" s="38"/>
      <c r="H358" s="38"/>
    </row>
    <row r="359" spans="1:8" s="39" customFormat="1" ht="12.75" customHeight="1" x14ac:dyDescent="0.2">
      <c r="A359" s="36"/>
      <c r="B359" s="36"/>
      <c r="C359" s="36"/>
      <c r="D359" s="37" t="s">
        <v>752</v>
      </c>
      <c r="E359" s="38"/>
      <c r="F359" s="38"/>
      <c r="G359" s="38"/>
      <c r="H359" s="38"/>
    </row>
    <row r="360" spans="1:8" s="35" customFormat="1" ht="18" customHeight="1" x14ac:dyDescent="0.2">
      <c r="A360" s="24"/>
      <c r="B360" s="24">
        <v>19</v>
      </c>
      <c r="C360" s="24"/>
      <c r="D360" s="33" t="s">
        <v>800</v>
      </c>
      <c r="E360" s="41">
        <f>SUBTOTAL(9,E361:E363)</f>
        <v>0</v>
      </c>
      <c r="F360" s="41">
        <f>SUBTOTAL(9,F361:F363)</f>
        <v>0</v>
      </c>
      <c r="G360" s="41">
        <f>SUBTOTAL(9,G361:G363)</f>
        <v>0</v>
      </c>
      <c r="H360" s="41">
        <f>SUBTOTAL(9,H361:H363)</f>
        <v>0</v>
      </c>
    </row>
    <row r="361" spans="1:8" s="39" customFormat="1" ht="12.75" customHeight="1" x14ac:dyDescent="0.2">
      <c r="A361" s="36"/>
      <c r="B361" s="36"/>
      <c r="C361" s="36"/>
      <c r="D361" s="37" t="s">
        <v>801</v>
      </c>
      <c r="E361" s="38"/>
      <c r="F361" s="38"/>
      <c r="G361" s="38"/>
      <c r="H361" s="38"/>
    </row>
    <row r="362" spans="1:8" s="39" customFormat="1" ht="12.75" customHeight="1" x14ac:dyDescent="0.2">
      <c r="A362" s="36"/>
      <c r="B362" s="36"/>
      <c r="C362" s="36"/>
      <c r="D362" s="37" t="s">
        <v>802</v>
      </c>
      <c r="E362" s="38"/>
      <c r="F362" s="38"/>
      <c r="G362" s="38"/>
      <c r="H362" s="38"/>
    </row>
    <row r="363" spans="1:8" s="39" customFormat="1" ht="12.75" customHeight="1" x14ac:dyDescent="0.2">
      <c r="A363" s="36"/>
      <c r="B363" s="36"/>
      <c r="C363" s="36"/>
      <c r="D363" s="37" t="s">
        <v>819</v>
      </c>
      <c r="E363" s="38"/>
      <c r="F363" s="38"/>
      <c r="G363" s="38"/>
      <c r="H363" s="38"/>
    </row>
    <row r="364" spans="1:8" s="42" customFormat="1" ht="18" customHeight="1" x14ac:dyDescent="0.2">
      <c r="A364" s="24" t="s">
        <v>941</v>
      </c>
      <c r="B364" s="40"/>
      <c r="C364" s="40"/>
      <c r="D364" s="33" t="s">
        <v>838</v>
      </c>
      <c r="E364" s="41">
        <f>E356-E360</f>
        <v>0</v>
      </c>
      <c r="F364" s="41">
        <f>F356-F360</f>
        <v>0</v>
      </c>
      <c r="G364" s="41">
        <f>G356-G360</f>
        <v>0</v>
      </c>
      <c r="H364" s="41">
        <f>H356-H360</f>
        <v>0</v>
      </c>
    </row>
    <row r="365" spans="1:8" s="35" customFormat="1" ht="18" customHeight="1" x14ac:dyDescent="0.2">
      <c r="A365" s="24"/>
      <c r="B365" s="24"/>
      <c r="C365" s="24"/>
      <c r="D365" s="33" t="s">
        <v>884</v>
      </c>
      <c r="E365" s="41" t="e">
        <f>E325+E355+E364</f>
        <v>#REF!</v>
      </c>
      <c r="F365" s="41">
        <f>F325+F355+F364</f>
        <v>71770.989999999758</v>
      </c>
      <c r="G365" s="41">
        <f>G325+G355+G364</f>
        <v>69479.30749999918</v>
      </c>
      <c r="H365" s="41">
        <f>H325+H355+H364</f>
        <v>0</v>
      </c>
    </row>
    <row r="366" spans="1:8" s="35" customFormat="1" ht="18" customHeight="1" x14ac:dyDescent="0.2">
      <c r="A366" s="24"/>
      <c r="B366" s="24">
        <v>20</v>
      </c>
      <c r="C366" s="24"/>
      <c r="D366" s="33" t="s">
        <v>839</v>
      </c>
      <c r="E366" s="41">
        <f>SUBTOTAL(9,E367:E370)</f>
        <v>9400</v>
      </c>
      <c r="F366" s="41">
        <f>SUBTOTAL(9,F367:F370)</f>
        <v>12000</v>
      </c>
      <c r="G366" s="41">
        <f>SUBTOTAL(9,G367:G370)</f>
        <v>12000</v>
      </c>
      <c r="H366" s="41">
        <f>SUBTOTAL(9,H367:H370)</f>
        <v>0</v>
      </c>
    </row>
    <row r="367" spans="1:8" s="35" customFormat="1" ht="18" customHeight="1" x14ac:dyDescent="0.2">
      <c r="A367" s="24"/>
      <c r="B367" s="24"/>
      <c r="C367" s="24"/>
      <c r="D367" s="33" t="s">
        <v>604</v>
      </c>
      <c r="E367" s="41">
        <f>SUBTOTAL(9,E368:E370)</f>
        <v>9400</v>
      </c>
      <c r="F367" s="41">
        <f>SUBTOTAL(9,F368:F370)</f>
        <v>12000</v>
      </c>
      <c r="G367" s="41">
        <f>SUBTOTAL(9,G368:G370)</f>
        <v>12000</v>
      </c>
      <c r="H367" s="41">
        <f>SUBTOTAL(9,H368:H370)</f>
        <v>0</v>
      </c>
    </row>
    <row r="368" spans="1:8" s="39" customFormat="1" ht="12.75" customHeight="1" x14ac:dyDescent="0.2">
      <c r="A368" s="36"/>
      <c r="B368" s="36"/>
      <c r="C368" s="36"/>
      <c r="D368" s="37" t="s">
        <v>706</v>
      </c>
      <c r="E368" s="38">
        <f>'Calcolo previsione'!J314</f>
        <v>9400</v>
      </c>
      <c r="F368" s="38">
        <f>'Calcolo previsione'!K314</f>
        <v>12000</v>
      </c>
      <c r="G368" s="38">
        <f>'Calcolo previsione'!L314</f>
        <v>12000</v>
      </c>
      <c r="H368" s="38"/>
    </row>
    <row r="369" spans="1:8" s="39" customFormat="1" ht="12.75" customHeight="1" x14ac:dyDescent="0.2">
      <c r="A369" s="36"/>
      <c r="B369" s="36"/>
      <c r="C369" s="36"/>
      <c r="D369" s="37" t="s">
        <v>820</v>
      </c>
      <c r="E369" s="38"/>
      <c r="F369" s="38"/>
      <c r="G369" s="38"/>
      <c r="H369" s="38"/>
    </row>
    <row r="370" spans="1:8" s="39" customFormat="1" ht="12.75" customHeight="1" x14ac:dyDescent="0.2">
      <c r="A370" s="36"/>
      <c r="B370" s="36"/>
      <c r="C370" s="36"/>
      <c r="D370" s="37" t="s">
        <v>603</v>
      </c>
      <c r="E370" s="38"/>
      <c r="F370" s="38"/>
      <c r="G370" s="38"/>
      <c r="H370" s="38"/>
    </row>
    <row r="371" spans="1:8" s="35" customFormat="1" ht="18" customHeight="1" x14ac:dyDescent="0.2">
      <c r="A371" s="45"/>
      <c r="B371" s="45">
        <v>21</v>
      </c>
      <c r="C371" s="45"/>
      <c r="D371" s="46" t="s">
        <v>812</v>
      </c>
      <c r="E371" s="47" t="e">
        <f>SUBTOTAL(9,E372:E375)</f>
        <v>#REF!</v>
      </c>
      <c r="F371" s="47">
        <f>SUBTOTAL(9,F372:F375)</f>
        <v>59770.989999999758</v>
      </c>
      <c r="G371" s="47">
        <f>SUBTOTAL(9,G372:G375)</f>
        <v>57479.30749999918</v>
      </c>
      <c r="H371" s="47">
        <f>SUBTOTAL(9,H372:H375)</f>
        <v>0</v>
      </c>
    </row>
    <row r="372" spans="1:8" s="42" customFormat="1" ht="18" customHeight="1" x14ac:dyDescent="0.2">
      <c r="A372" s="48"/>
      <c r="B372" s="48"/>
      <c r="C372" s="48"/>
      <c r="D372" s="46" t="s">
        <v>681</v>
      </c>
      <c r="E372" s="47" t="e">
        <f>SUBTOTAL(9,E373:E373)</f>
        <v>#REF!</v>
      </c>
      <c r="F372" s="47">
        <f>SUBTOTAL(9,F373:F373)</f>
        <v>59770.989999999758</v>
      </c>
      <c r="G372" s="47">
        <f>SUBTOTAL(9,G373:G373)</f>
        <v>57479.30749999918</v>
      </c>
      <c r="H372" s="47">
        <f>SUBTOTAL(9,H373:H373)</f>
        <v>0</v>
      </c>
    </row>
    <row r="373" spans="1:8" s="39" customFormat="1" ht="12.75" customHeight="1" x14ac:dyDescent="0.2">
      <c r="A373" s="49"/>
      <c r="B373" s="49"/>
      <c r="C373" s="49"/>
      <c r="D373" s="50" t="s">
        <v>606</v>
      </c>
      <c r="E373" s="51" t="e">
        <f>IF((E365-E366)&lt;0,0,(E365-E366))</f>
        <v>#REF!</v>
      </c>
      <c r="F373" s="51">
        <f>IF((F365-F366)&lt;0,0,(F365-F366))</f>
        <v>59770.989999999758</v>
      </c>
      <c r="G373" s="51">
        <f>IF((G365-G366)&lt;0,0,(G365-G366))</f>
        <v>57479.30749999918</v>
      </c>
      <c r="H373" s="51">
        <f>IF((H365-H366)&lt;0,0,(H365-H366))</f>
        <v>0</v>
      </c>
    </row>
    <row r="374" spans="1:8" s="42" customFormat="1" ht="18" customHeight="1" x14ac:dyDescent="0.2">
      <c r="A374" s="48"/>
      <c r="B374" s="48"/>
      <c r="C374" s="48"/>
      <c r="D374" s="46" t="s">
        <v>680</v>
      </c>
      <c r="E374" s="47" t="e">
        <f>SUBTOTAL(9,E375:E375)</f>
        <v>#REF!</v>
      </c>
      <c r="F374" s="47">
        <f>SUBTOTAL(9,F375:F375)</f>
        <v>0</v>
      </c>
      <c r="G374" s="47">
        <f>SUBTOTAL(9,G375:G375)</f>
        <v>0</v>
      </c>
      <c r="H374" s="47">
        <f>SUBTOTAL(9,H375:H375)</f>
        <v>0</v>
      </c>
    </row>
    <row r="375" spans="1:8" s="39" customFormat="1" ht="12.75" customHeight="1" x14ac:dyDescent="0.2">
      <c r="A375" s="49"/>
      <c r="B375" s="49"/>
      <c r="C375" s="49"/>
      <c r="D375" s="50" t="s">
        <v>607</v>
      </c>
      <c r="E375" s="51" t="e">
        <f>IF((E365-E366)&lt;0,(E365-E366),0)</f>
        <v>#REF!</v>
      </c>
      <c r="F375" s="51">
        <f>IF((F365-F366)&lt;0,(F365-F366),0)</f>
        <v>0</v>
      </c>
      <c r="G375" s="51">
        <f>IF((G365-G366)&lt;0,(G365-G366),0)</f>
        <v>0</v>
      </c>
      <c r="H375" s="51">
        <f>IF((H365-H366)&lt;0,(H365-H366),0)</f>
        <v>0</v>
      </c>
    </row>
    <row r="376" spans="1:8" s="39" customFormat="1" ht="12.75" customHeight="1" x14ac:dyDescent="0.2">
      <c r="A376" s="49"/>
      <c r="B376" s="49"/>
      <c r="C376" s="49"/>
      <c r="D376" s="50" t="s">
        <v>53</v>
      </c>
      <c r="E376" s="38"/>
      <c r="F376" s="38"/>
      <c r="G376" s="38"/>
      <c r="H376" s="38"/>
    </row>
    <row r="377" spans="1:8" s="39" customFormat="1" ht="12.75" customHeight="1" x14ac:dyDescent="0.2">
      <c r="A377" s="49"/>
      <c r="B377" s="49"/>
      <c r="C377" s="49"/>
      <c r="D377" s="50" t="s">
        <v>82</v>
      </c>
      <c r="E377" s="38">
        <f>'Calcolo previsione'!J320</f>
        <v>12638.249999999998</v>
      </c>
      <c r="F377" s="38">
        <f>'Calcolo previsione'!K320</f>
        <v>9628</v>
      </c>
      <c r="G377" s="38">
        <f>'Calcolo previsione'!L320</f>
        <v>8638</v>
      </c>
      <c r="H377" s="38"/>
    </row>
    <row r="378" spans="1:8" s="42" customFormat="1" ht="18" customHeight="1" x14ac:dyDescent="0.2">
      <c r="A378" s="48"/>
      <c r="B378" s="48"/>
      <c r="C378" s="48"/>
      <c r="D378" s="46" t="s">
        <v>942</v>
      </c>
      <c r="E378" s="52" t="e">
        <f>IF((E374+E376+E377)&gt;0,"sterilizz.maggiore della perdita",(E374+E376+E377))</f>
        <v>#REF!</v>
      </c>
      <c r="F378" s="52" t="str">
        <f>IF((F374+F376+F377)&gt;0,"sterilizz.maggiore della perdita",(F374+F376+F377))</f>
        <v>sterilizz.maggiore della perdita</v>
      </c>
      <c r="G378" s="52" t="str">
        <f>IF((G374+G376+G377)&gt;0,"sterilizz.maggiore della perdita",(G374+G376+G377))</f>
        <v>sterilizz.maggiore della perdita</v>
      </c>
      <c r="H378" s="52">
        <f>IF((H374+H376+H377)&gt;0,"sterilizz.maggiore della perdita",(H374+H376+H377))</f>
        <v>0</v>
      </c>
    </row>
    <row r="380" spans="1:8" x14ac:dyDescent="0.25">
      <c r="E380" s="57"/>
      <c r="F380" s="57"/>
      <c r="G380" s="57"/>
      <c r="H380" s="57"/>
    </row>
  </sheetData>
  <sheetProtection insertRows="0" deleteRows="0"/>
  <autoFilter ref="A1:E377"/>
  <phoneticPr fontId="0" type="noConversion"/>
  <printOptions horizontalCentered="1" gridLines="1"/>
  <pageMargins left="0.23622047244094491" right="0.23622047244094491" top="0.59055118110236227" bottom="0.78740157480314965" header="0.31496062992125984" footer="0.31496062992125984"/>
  <pageSetup paperSize="9" scale="75" fitToWidth="0" orientation="landscape" r:id="rId1"/>
  <headerFooter alignWithMargins="0">
    <oddFooter>&amp;C&amp;"Arial,Grassetto"Gruppo Consulenti Aziendali - P.le Stazione 6, 35131, Padova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2" zoomScaleNormal="100" workbookViewId="0">
      <selection activeCell="D55" sqref="D55"/>
    </sheetView>
  </sheetViews>
  <sheetFormatPr defaultRowHeight="15" x14ac:dyDescent="0.25"/>
  <cols>
    <col min="1" max="1" width="73.7109375" style="69" customWidth="1"/>
    <col min="2" max="2" width="16.42578125" style="84" customWidth="1"/>
    <col min="3" max="3" width="16.7109375" style="84" customWidth="1"/>
    <col min="4" max="4" width="17.28515625" style="84" customWidth="1"/>
    <col min="5" max="5" width="16.5703125" style="84" customWidth="1"/>
    <col min="6" max="16384" width="9.140625" style="69"/>
  </cols>
  <sheetData>
    <row r="1" spans="1:5" ht="15.75" customHeight="1" x14ac:dyDescent="0.25">
      <c r="A1" s="227" t="s">
        <v>91</v>
      </c>
      <c r="B1" s="225" t="s">
        <v>88</v>
      </c>
      <c r="C1" s="225" t="s">
        <v>89</v>
      </c>
      <c r="D1" s="225" t="s">
        <v>90</v>
      </c>
      <c r="E1" s="225" t="s">
        <v>6</v>
      </c>
    </row>
    <row r="2" spans="1:5" ht="28.5" customHeight="1" x14ac:dyDescent="0.25">
      <c r="A2" s="228"/>
      <c r="B2" s="226"/>
      <c r="C2" s="226"/>
      <c r="D2" s="226"/>
      <c r="E2" s="226"/>
    </row>
    <row r="3" spans="1:5" x14ac:dyDescent="0.25">
      <c r="A3" s="70" t="s">
        <v>855</v>
      </c>
      <c r="B3" s="71"/>
      <c r="C3" s="71"/>
      <c r="D3" s="71"/>
      <c r="E3" s="71"/>
    </row>
    <row r="4" spans="1:5" x14ac:dyDescent="0.25">
      <c r="A4" s="72"/>
      <c r="B4" s="73"/>
      <c r="C4" s="73"/>
      <c r="D4" s="73"/>
      <c r="E4" s="73"/>
    </row>
    <row r="5" spans="1:5" x14ac:dyDescent="0.25">
      <c r="A5" s="72" t="s">
        <v>856</v>
      </c>
      <c r="B5" s="73">
        <f>'Calcolo previsione'!H5</f>
        <v>2520351.6799999997</v>
      </c>
      <c r="C5" s="73">
        <f>'Calcolo previsione'!I5</f>
        <v>2523817.91</v>
      </c>
      <c r="D5" s="73">
        <f>'All. A5'!E100</f>
        <v>2618230</v>
      </c>
      <c r="E5" s="73">
        <f>D5-C5</f>
        <v>94412.089999999851</v>
      </c>
    </row>
    <row r="6" spans="1:5" ht="15.75" customHeight="1" x14ac:dyDescent="0.25">
      <c r="A6" s="72" t="s">
        <v>905</v>
      </c>
      <c r="B6" s="73">
        <f>'Calcolo previsione'!H17</f>
        <v>0</v>
      </c>
      <c r="C6" s="73">
        <f>'Calcolo previsione'!I17</f>
        <v>0</v>
      </c>
      <c r="D6" s="73">
        <f>'All. A5'!E116</f>
        <v>0</v>
      </c>
      <c r="E6" s="73">
        <f>D6-C6</f>
        <v>0</v>
      </c>
    </row>
    <row r="7" spans="1:5" x14ac:dyDescent="0.25">
      <c r="A7" s="72" t="s">
        <v>906</v>
      </c>
      <c r="B7" s="73">
        <f>'Calcolo previsione'!H18</f>
        <v>0</v>
      </c>
      <c r="C7" s="73">
        <f>'Calcolo previsione'!I18</f>
        <v>1333.33</v>
      </c>
      <c r="D7" s="73">
        <f>'All. A5'!E117</f>
        <v>0</v>
      </c>
      <c r="E7" s="73">
        <f>D7-C7</f>
        <v>-1333.33</v>
      </c>
    </row>
    <row r="8" spans="1:5" x14ac:dyDescent="0.25">
      <c r="A8" s="72" t="s">
        <v>907</v>
      </c>
      <c r="B8" s="73">
        <f>'Calcolo previsione'!H21</f>
        <v>1195.5999999999999</v>
      </c>
      <c r="C8" s="73">
        <f>'Calcolo previsione'!I21</f>
        <v>109.29</v>
      </c>
      <c r="D8" s="73">
        <f>'All. A5'!E122</f>
        <v>0</v>
      </c>
      <c r="E8" s="73">
        <f>D8-C8</f>
        <v>-109.29</v>
      </c>
    </row>
    <row r="9" spans="1:5" x14ac:dyDescent="0.25">
      <c r="A9" s="72" t="s">
        <v>908</v>
      </c>
      <c r="B9" s="73">
        <f>'Calcolo previsione'!H27+'Calcolo previsione'!H47</f>
        <v>143945.58000000002</v>
      </c>
      <c r="C9" s="73">
        <f>'Calcolo previsione'!I27+'Calcolo previsione'!I47</f>
        <v>144674.33999999997</v>
      </c>
      <c r="D9" s="73" t="e">
        <f>'All. A5'!E128+'All. A5'!E145</f>
        <v>#REF!</v>
      </c>
      <c r="E9" s="73" t="e">
        <f>D9-C9</f>
        <v>#REF!</v>
      </c>
    </row>
    <row r="10" spans="1:5" x14ac:dyDescent="0.25">
      <c r="A10" s="72"/>
      <c r="B10" s="73"/>
      <c r="C10" s="73"/>
      <c r="D10" s="73"/>
      <c r="E10" s="73"/>
    </row>
    <row r="11" spans="1:5" x14ac:dyDescent="0.25">
      <c r="A11" s="74" t="s">
        <v>857</v>
      </c>
      <c r="B11" s="75">
        <f>SUM(B5:B10)</f>
        <v>2665492.86</v>
      </c>
      <c r="C11" s="75">
        <f>SUM(C5:C10)</f>
        <v>2669934.87</v>
      </c>
      <c r="D11" s="75" t="e">
        <f>SUM(D5:D10)</f>
        <v>#REF!</v>
      </c>
      <c r="E11" s="75" t="e">
        <f>D11-C11</f>
        <v>#REF!</v>
      </c>
    </row>
    <row r="12" spans="1:5" x14ac:dyDescent="0.25">
      <c r="A12" s="76" t="s">
        <v>858</v>
      </c>
      <c r="B12" s="71"/>
      <c r="C12" s="71"/>
      <c r="D12" s="71"/>
      <c r="E12" s="71"/>
    </row>
    <row r="13" spans="1:5" x14ac:dyDescent="0.25">
      <c r="A13" s="77"/>
      <c r="B13" s="73"/>
      <c r="C13" s="73"/>
      <c r="D13" s="73"/>
      <c r="E13" s="73"/>
    </row>
    <row r="14" spans="1:5" x14ac:dyDescent="0.25">
      <c r="A14" s="77" t="s">
        <v>859</v>
      </c>
      <c r="B14" s="73">
        <f>'Calcolo previsione'!H53</f>
        <v>262628.44</v>
      </c>
      <c r="C14" s="73">
        <f>'Calcolo previsione'!I53</f>
        <v>243675.45</v>
      </c>
      <c r="D14" s="73">
        <f>'All. A5'!E152+'All. A5'!E315</f>
        <v>282500</v>
      </c>
      <c r="E14" s="73">
        <f>D14-C14</f>
        <v>38824.549999999988</v>
      </c>
    </row>
    <row r="15" spans="1:5" x14ac:dyDescent="0.25">
      <c r="A15" s="77" t="s">
        <v>860</v>
      </c>
      <c r="B15" s="73">
        <f>'Calcolo previsione'!H71</f>
        <v>1422210.4499999997</v>
      </c>
      <c r="C15" s="73">
        <f>'Calcolo previsione'!I71</f>
        <v>1494828.5100000002</v>
      </c>
      <c r="D15" s="73">
        <f>'All. A5'!E165+'All. A5'!E317</f>
        <v>1494700</v>
      </c>
      <c r="E15" s="73">
        <f t="shared" ref="E15:E31" si="0">D15-C15</f>
        <v>-128.51000000024214</v>
      </c>
    </row>
    <row r="16" spans="1:5" x14ac:dyDescent="0.25">
      <c r="A16" s="77" t="s">
        <v>861</v>
      </c>
      <c r="B16" s="73">
        <f>'Calcolo previsione'!H123</f>
        <v>13053.93</v>
      </c>
      <c r="C16" s="73">
        <f>'Calcolo previsione'!I123</f>
        <v>7845.08</v>
      </c>
      <c r="D16" s="73">
        <f>'All. A5'!E219</f>
        <v>19000</v>
      </c>
      <c r="E16" s="73">
        <f t="shared" si="0"/>
        <v>11154.92</v>
      </c>
    </row>
    <row r="17" spans="1:5" x14ac:dyDescent="0.25">
      <c r="A17" s="77" t="s">
        <v>862</v>
      </c>
      <c r="B17" s="73">
        <f>SUBTOTAL(9,B18:B22)</f>
        <v>863875.84</v>
      </c>
      <c r="C17" s="73">
        <f>SUBTOTAL(9,C18:C22)</f>
        <v>837593.33</v>
      </c>
      <c r="D17" s="73">
        <f>SUBTOTAL(9,D18:D22)</f>
        <v>880513.91249999998</v>
      </c>
      <c r="E17" s="73">
        <f t="shared" si="0"/>
        <v>42920.582500000019</v>
      </c>
    </row>
    <row r="18" spans="1:5" x14ac:dyDescent="0.25">
      <c r="A18" s="78" t="s">
        <v>863</v>
      </c>
      <c r="B18" s="79">
        <f>'Calcolo previsione'!H131</f>
        <v>642978.27</v>
      </c>
      <c r="C18" s="79">
        <f>'Calcolo previsione'!I131+'Calcolo previsione'!I140+'Calcolo previsione'!I144</f>
        <v>619813.47</v>
      </c>
      <c r="D18" s="80">
        <f>'All. A5'!E226</f>
        <v>642313.91249999998</v>
      </c>
      <c r="E18" s="79">
        <f t="shared" si="0"/>
        <v>22500.442500000005</v>
      </c>
    </row>
    <row r="19" spans="1:5" x14ac:dyDescent="0.25">
      <c r="A19" s="78" t="s">
        <v>864</v>
      </c>
      <c r="B19" s="79">
        <f>'Calcolo previsione'!H148</f>
        <v>170909.47</v>
      </c>
      <c r="C19" s="79">
        <f>'Calcolo previsione'!I148+'Calcolo previsione'!I153+'Calcolo previsione'!I158</f>
        <v>166845.92000000001</v>
      </c>
      <c r="D19" s="80">
        <f>'All. A5'!E231</f>
        <v>176200</v>
      </c>
      <c r="E19" s="79">
        <f t="shared" si="0"/>
        <v>9354.0799999999872</v>
      </c>
    </row>
    <row r="20" spans="1:5" x14ac:dyDescent="0.25">
      <c r="A20" s="78" t="s">
        <v>865</v>
      </c>
      <c r="B20" s="79"/>
      <c r="C20" s="79"/>
      <c r="D20" s="80">
        <f>'All. A5'!E236</f>
        <v>0</v>
      </c>
      <c r="E20" s="79">
        <f t="shared" si="0"/>
        <v>0</v>
      </c>
    </row>
    <row r="21" spans="1:5" x14ac:dyDescent="0.25">
      <c r="A21" s="78" t="s">
        <v>866</v>
      </c>
      <c r="B21" s="79">
        <f>'Calcolo previsione'!H166</f>
        <v>49988.1</v>
      </c>
      <c r="C21" s="79">
        <f>'Calcolo previsione'!I166</f>
        <v>50933.939999999995</v>
      </c>
      <c r="D21" s="80">
        <f>'All. A5'!E238</f>
        <v>62000</v>
      </c>
      <c r="E21" s="79">
        <f t="shared" si="0"/>
        <v>11066.060000000005</v>
      </c>
    </row>
    <row r="22" spans="1:5" x14ac:dyDescent="0.25">
      <c r="A22" s="78" t="s">
        <v>867</v>
      </c>
      <c r="B22" s="79"/>
      <c r="C22" s="79"/>
      <c r="D22" s="80">
        <f>'All. A5'!E240</f>
        <v>0</v>
      </c>
      <c r="E22" s="79">
        <f t="shared" si="0"/>
        <v>0</v>
      </c>
    </row>
    <row r="23" spans="1:5" x14ac:dyDescent="0.25">
      <c r="A23" s="81" t="s">
        <v>868</v>
      </c>
      <c r="B23" s="73">
        <f>SUBTOTAL(9,B24:B27)</f>
        <v>37735.099999999991</v>
      </c>
      <c r="C23" s="73">
        <f>SUBTOTAL(9,C24:C27)</f>
        <v>36933.450000000004</v>
      </c>
      <c r="D23" s="73">
        <f>SUBTOTAL(9,D24:D27)</f>
        <v>40184.343333333338</v>
      </c>
      <c r="E23" s="73">
        <f t="shared" si="0"/>
        <v>3250.8933333333334</v>
      </c>
    </row>
    <row r="24" spans="1:5" x14ac:dyDescent="0.25">
      <c r="A24" s="78" t="s">
        <v>869</v>
      </c>
      <c r="B24" s="79">
        <f>'Calcolo previsione'!H174</f>
        <v>5003.1400000000003</v>
      </c>
      <c r="C24" s="79">
        <f>'Calcolo previsione'!I174</f>
        <v>8862.35</v>
      </c>
      <c r="D24" s="79">
        <f>'All. A5'!E244</f>
        <v>9944.0233333333326</v>
      </c>
      <c r="E24" s="79">
        <f t="shared" si="0"/>
        <v>1081.6733333333323</v>
      </c>
    </row>
    <row r="25" spans="1:5" x14ac:dyDescent="0.25">
      <c r="A25" s="78" t="s">
        <v>870</v>
      </c>
      <c r="B25" s="79">
        <f>'Calcolo previsione'!H181</f>
        <v>30964.329999999994</v>
      </c>
      <c r="C25" s="79">
        <f>'Calcolo previsione'!I181</f>
        <v>28071.100000000006</v>
      </c>
      <c r="D25" s="79">
        <f>'All. A5'!E249+'All. A5'!E320</f>
        <v>28240.320000000003</v>
      </c>
      <c r="E25" s="79">
        <f t="shared" si="0"/>
        <v>169.21999999999753</v>
      </c>
    </row>
    <row r="26" spans="1:5" x14ac:dyDescent="0.25">
      <c r="A26" s="78" t="s">
        <v>871</v>
      </c>
      <c r="B26" s="79"/>
      <c r="C26" s="79"/>
      <c r="D26" s="79">
        <f>'All. A5'!E264</f>
        <v>0</v>
      </c>
      <c r="E26" s="79">
        <f t="shared" si="0"/>
        <v>0</v>
      </c>
    </row>
    <row r="27" spans="1:5" ht="15" customHeight="1" x14ac:dyDescent="0.25">
      <c r="A27" s="78" t="s">
        <v>872</v>
      </c>
      <c r="B27" s="79">
        <f>'Calcolo previsione'!H206</f>
        <v>1767.63</v>
      </c>
      <c r="C27" s="79">
        <f>'Calcolo previsione'!I206</f>
        <v>0</v>
      </c>
      <c r="D27" s="79">
        <f>'All. A5'!E266</f>
        <v>2000</v>
      </c>
      <c r="E27" s="79">
        <f t="shared" si="0"/>
        <v>2000</v>
      </c>
    </row>
    <row r="28" spans="1:5" ht="16.5" customHeight="1" x14ac:dyDescent="0.25">
      <c r="A28" s="77" t="s">
        <v>873</v>
      </c>
      <c r="B28" s="73">
        <f>'Calcolo previsione'!H208</f>
        <v>-928.02999999999884</v>
      </c>
      <c r="C28" s="73">
        <f>'Calcolo previsione'!I208</f>
        <v>-500</v>
      </c>
      <c r="D28" s="73">
        <f>'All. A5'!E269</f>
        <v>-2241.7200000000012</v>
      </c>
      <c r="E28" s="73">
        <f t="shared" si="0"/>
        <v>-1741.7200000000012</v>
      </c>
    </row>
    <row r="29" spans="1:5" x14ac:dyDescent="0.25">
      <c r="A29" s="77" t="s">
        <v>874</v>
      </c>
      <c r="B29" s="73"/>
      <c r="C29" s="73"/>
      <c r="D29" s="73">
        <f>'All. A5'!E284</f>
        <v>0</v>
      </c>
      <c r="E29" s="73">
        <f t="shared" si="0"/>
        <v>0</v>
      </c>
    </row>
    <row r="30" spans="1:5" x14ac:dyDescent="0.25">
      <c r="A30" s="77" t="s">
        <v>875</v>
      </c>
      <c r="B30" s="73"/>
      <c r="C30" s="73"/>
      <c r="D30" s="73">
        <f>'All. A5'!E288</f>
        <v>0</v>
      </c>
      <c r="E30" s="73">
        <f t="shared" si="0"/>
        <v>0</v>
      </c>
    </row>
    <row r="31" spans="1:5" x14ac:dyDescent="0.25">
      <c r="A31" s="77" t="s">
        <v>876</v>
      </c>
      <c r="B31" s="73">
        <f>'Calcolo previsione'!H239+'Calcolo previsione'!H262</f>
        <v>51293.810000000005</v>
      </c>
      <c r="C31" s="73">
        <f>'Calcolo previsione'!I239+'Calcolo previsione'!I262</f>
        <v>45898.080000000002</v>
      </c>
      <c r="D31" s="73">
        <f>'All. A5'!E290+'All. A5'!E322</f>
        <v>31500</v>
      </c>
      <c r="E31" s="73">
        <f t="shared" si="0"/>
        <v>-14398.080000000002</v>
      </c>
    </row>
    <row r="32" spans="1:5" x14ac:dyDescent="0.25">
      <c r="A32" s="77"/>
      <c r="B32" s="73"/>
      <c r="C32" s="73"/>
      <c r="D32" s="73"/>
      <c r="E32" s="73"/>
    </row>
    <row r="33" spans="1:5" x14ac:dyDescent="0.25">
      <c r="A33" s="82" t="s">
        <v>877</v>
      </c>
      <c r="B33" s="75">
        <f>SUBTOTAL(9,B14:B31)</f>
        <v>2649869.5400000005</v>
      </c>
      <c r="C33" s="75">
        <f>SUBTOTAL(9,C14:C31)</f>
        <v>2666273.9000000004</v>
      </c>
      <c r="D33" s="75">
        <f>SUBTOTAL(9,D14:D31)</f>
        <v>2746156.5358333332</v>
      </c>
      <c r="E33" s="75">
        <f>D33-C33</f>
        <v>79882.635833332781</v>
      </c>
    </row>
    <row r="34" spans="1:5" x14ac:dyDescent="0.25">
      <c r="A34" s="70"/>
      <c r="B34" s="71"/>
      <c r="C34" s="71"/>
      <c r="D34" s="71"/>
      <c r="E34" s="71"/>
    </row>
    <row r="35" spans="1:5" x14ac:dyDescent="0.25">
      <c r="A35" s="72" t="s">
        <v>878</v>
      </c>
      <c r="B35" s="73">
        <f>B11-B33</f>
        <v>15623.319999999367</v>
      </c>
      <c r="C35" s="73">
        <f>C11-C33</f>
        <v>3660.9699999997392</v>
      </c>
      <c r="D35" s="73" t="e">
        <f>D11-D33</f>
        <v>#REF!</v>
      </c>
      <c r="E35" s="75" t="e">
        <f>D35-C35</f>
        <v>#REF!</v>
      </c>
    </row>
    <row r="36" spans="1:5" x14ac:dyDescent="0.25">
      <c r="A36" s="70"/>
      <c r="B36" s="71"/>
      <c r="C36" s="71"/>
      <c r="D36" s="71"/>
      <c r="E36" s="71"/>
    </row>
    <row r="37" spans="1:5" x14ac:dyDescent="0.25">
      <c r="A37" s="72" t="s">
        <v>879</v>
      </c>
      <c r="B37" s="73"/>
      <c r="C37" s="73"/>
      <c r="D37" s="73">
        <f>'All. A5'!E326</f>
        <v>0</v>
      </c>
      <c r="E37" s="73">
        <f>D37-C37</f>
        <v>0</v>
      </c>
    </row>
    <row r="38" spans="1:5" x14ac:dyDescent="0.25">
      <c r="A38" s="72" t="s">
        <v>7</v>
      </c>
      <c r="B38" s="73">
        <f>'Calcolo previsione'!H272</f>
        <v>8.06</v>
      </c>
      <c r="C38" s="73">
        <f>'Calcolo previsione'!I272</f>
        <v>0.83</v>
      </c>
      <c r="D38" s="73">
        <f>'All. A5'!E329</f>
        <v>0</v>
      </c>
      <c r="E38" s="73">
        <f>D38-C38</f>
        <v>-0.83</v>
      </c>
    </row>
    <row r="39" spans="1:5" x14ac:dyDescent="0.25">
      <c r="A39" s="72" t="s">
        <v>880</v>
      </c>
      <c r="B39" s="73">
        <f>'Calcolo previsione'!H293</f>
        <v>6497.23</v>
      </c>
      <c r="C39" s="73">
        <f>'Calcolo previsione'!I293</f>
        <v>2530.4699999999998</v>
      </c>
      <c r="D39" s="73">
        <f>'All. A5'!E346</f>
        <v>6649.2199999999993</v>
      </c>
      <c r="E39" s="73">
        <f>D39-C39</f>
        <v>4118.75</v>
      </c>
    </row>
    <row r="40" spans="1:5" x14ac:dyDescent="0.25">
      <c r="A40" s="72"/>
      <c r="B40" s="73"/>
      <c r="C40" s="73"/>
      <c r="D40" s="73"/>
      <c r="E40" s="73"/>
    </row>
    <row r="41" spans="1:5" x14ac:dyDescent="0.25">
      <c r="A41" s="72" t="s">
        <v>8</v>
      </c>
      <c r="B41" s="73">
        <f>B37+B38-B39</f>
        <v>-6489.1699999999992</v>
      </c>
      <c r="C41" s="73">
        <f>C37+C38-C39</f>
        <v>-2529.64</v>
      </c>
      <c r="D41" s="73">
        <f>D37+D38-D39</f>
        <v>-6649.2199999999993</v>
      </c>
      <c r="E41" s="75">
        <f>D41-C41</f>
        <v>-4119.58</v>
      </c>
    </row>
    <row r="42" spans="1:5" x14ac:dyDescent="0.25">
      <c r="A42" s="70"/>
      <c r="B42" s="71"/>
      <c r="C42" s="71"/>
      <c r="D42" s="71"/>
      <c r="E42" s="71"/>
    </row>
    <row r="43" spans="1:5" x14ac:dyDescent="0.25">
      <c r="A43" s="72" t="s">
        <v>881</v>
      </c>
      <c r="B43" s="73"/>
      <c r="C43" s="73"/>
      <c r="D43" s="73">
        <f>'All. A5'!E356</f>
        <v>0</v>
      </c>
      <c r="E43" s="73">
        <f>D43-C43</f>
        <v>0</v>
      </c>
    </row>
    <row r="44" spans="1:5" x14ac:dyDescent="0.25">
      <c r="A44" s="72" t="s">
        <v>882</v>
      </c>
      <c r="B44" s="73"/>
      <c r="C44" s="73"/>
      <c r="D44" s="73">
        <f>'All. A5'!E360</f>
        <v>0</v>
      </c>
      <c r="E44" s="73">
        <f>D44-C44</f>
        <v>0</v>
      </c>
    </row>
    <row r="45" spans="1:5" x14ac:dyDescent="0.25">
      <c r="A45" s="72"/>
      <c r="B45" s="73"/>
      <c r="C45" s="73"/>
      <c r="D45" s="73"/>
      <c r="E45" s="73"/>
    </row>
    <row r="46" spans="1:5" x14ac:dyDescent="0.25">
      <c r="A46" s="74" t="s">
        <v>883</v>
      </c>
      <c r="B46" s="75">
        <f>B43-B44</f>
        <v>0</v>
      </c>
      <c r="C46" s="75">
        <f>C43-C44</f>
        <v>0</v>
      </c>
      <c r="D46" s="75">
        <f>D43-D44</f>
        <v>0</v>
      </c>
      <c r="E46" s="75">
        <f>D46-C46</f>
        <v>0</v>
      </c>
    </row>
    <row r="47" spans="1:5" x14ac:dyDescent="0.25">
      <c r="A47" s="70"/>
      <c r="B47" s="71"/>
      <c r="C47" s="71"/>
      <c r="D47" s="71"/>
      <c r="E47" s="71"/>
    </row>
    <row r="48" spans="1:5" x14ac:dyDescent="0.25">
      <c r="A48" s="74" t="s">
        <v>884</v>
      </c>
      <c r="B48" s="75">
        <f>B35+B41+B46</f>
        <v>9134.1499999993684</v>
      </c>
      <c r="C48" s="75">
        <f>C35+C41+C46</f>
        <v>1131.3299999997394</v>
      </c>
      <c r="D48" s="75" t="e">
        <f>D35+D41+D46</f>
        <v>#REF!</v>
      </c>
      <c r="E48" s="75" t="e">
        <f>E35+E41+E46</f>
        <v>#REF!</v>
      </c>
    </row>
    <row r="49" spans="1:5" x14ac:dyDescent="0.25">
      <c r="A49" s="70"/>
      <c r="B49" s="71"/>
      <c r="C49" s="71"/>
      <c r="D49" s="71"/>
      <c r="E49" s="71"/>
    </row>
    <row r="50" spans="1:5" x14ac:dyDescent="0.25">
      <c r="A50" s="72" t="s">
        <v>41</v>
      </c>
      <c r="B50" s="73">
        <f>'Calcolo previsione'!H312</f>
        <v>9346.3700000000008</v>
      </c>
      <c r="C50" s="73">
        <f>'Calcolo previsione'!I312</f>
        <v>0</v>
      </c>
      <c r="D50" s="73">
        <f>'All. A5'!E366</f>
        <v>9400</v>
      </c>
      <c r="E50" s="73">
        <f>D50-C50</f>
        <v>9400</v>
      </c>
    </row>
    <row r="51" spans="1:5" x14ac:dyDescent="0.25">
      <c r="A51" s="74"/>
      <c r="B51" s="75"/>
      <c r="C51" s="75"/>
      <c r="D51" s="75"/>
      <c r="E51" s="75"/>
    </row>
    <row r="52" spans="1:5" x14ac:dyDescent="0.25">
      <c r="A52" s="72"/>
      <c r="B52" s="73"/>
      <c r="C52" s="73"/>
      <c r="D52" s="73"/>
      <c r="E52" s="73"/>
    </row>
    <row r="53" spans="1:5" x14ac:dyDescent="0.25">
      <c r="A53" s="72" t="s">
        <v>42</v>
      </c>
      <c r="B53" s="73">
        <f>B48-B50</f>
        <v>-212.22000000063235</v>
      </c>
      <c r="C53" s="73">
        <f>C48-C50</f>
        <v>1131.3299999997394</v>
      </c>
      <c r="D53" s="73" t="e">
        <f>D48-D50</f>
        <v>#REF!</v>
      </c>
      <c r="E53" s="73" t="e">
        <f>D53-C53</f>
        <v>#REF!</v>
      </c>
    </row>
    <row r="54" spans="1:5" x14ac:dyDescent="0.25">
      <c r="A54" s="72" t="s">
        <v>52</v>
      </c>
      <c r="B54" s="73"/>
      <c r="C54" s="73"/>
      <c r="D54" s="73">
        <f>'All. A5'!E376</f>
        <v>0</v>
      </c>
      <c r="E54" s="73">
        <f>D54-C54</f>
        <v>0</v>
      </c>
    </row>
    <row r="55" spans="1:5" x14ac:dyDescent="0.25">
      <c r="A55" s="72" t="s">
        <v>83</v>
      </c>
      <c r="B55" s="73">
        <v>19928.490000000005</v>
      </c>
      <c r="C55" s="73">
        <v>15386.969999999998</v>
      </c>
      <c r="D55" s="73">
        <v>12638.249999999998</v>
      </c>
      <c r="E55" s="73">
        <f>D55-C55</f>
        <v>-2748.7199999999993</v>
      </c>
    </row>
    <row r="56" spans="1:5" x14ac:dyDescent="0.25">
      <c r="A56" s="72" t="s">
        <v>943</v>
      </c>
      <c r="B56" s="73" t="str">
        <f>IF((B53+B54+B55)&gt;0,"sterilizz.maggiore della perdita",(B53+B54+B55))</f>
        <v>sterilizz.maggiore della perdita</v>
      </c>
      <c r="C56" s="73" t="str">
        <f>IF((C53+C54+C55)&gt;0,"sterilizz.maggiore della perdita",(C53+C54+C55))</f>
        <v>sterilizz.maggiore della perdita</v>
      </c>
      <c r="D56" s="73" t="e">
        <f>IF((D53+D54+D55)&gt;0,"sterilizz.maggiore della perdita",(D53+D54+D55))</f>
        <v>#REF!</v>
      </c>
      <c r="E56" s="73" t="e">
        <f>IF((E53+E54+E55)&gt;0,"sterilizz.maggiore della perdita",(E53+E54+E55))</f>
        <v>#REF!</v>
      </c>
    </row>
    <row r="57" spans="1:5" x14ac:dyDescent="0.25">
      <c r="A57" s="83"/>
      <c r="B57" s="75"/>
      <c r="C57" s="75"/>
      <c r="D57" s="75"/>
      <c r="E57" s="75"/>
    </row>
  </sheetData>
  <mergeCells count="5">
    <mergeCell ref="E1:E2"/>
    <mergeCell ref="A1:A2"/>
    <mergeCell ref="B1:B2"/>
    <mergeCell ref="C1:C2"/>
    <mergeCell ref="D1:D2"/>
  </mergeCells>
  <phoneticPr fontId="0" type="noConversion"/>
  <pageMargins left="0.27" right="0.23" top="1" bottom="1" header="0.5" footer="0.5"/>
  <pageSetup paperSize="9" scale="70" orientation="portrait" r:id="rId1"/>
  <headerFooter alignWithMargins="0">
    <oddFooter>&amp;C&amp;"Arial,Grassetto"Gruppo Consulenti Aziendali - P.le Stazione 6, 35131, Padova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>
      <selection activeCell="C43" sqref="C43:D44"/>
    </sheetView>
  </sheetViews>
  <sheetFormatPr defaultRowHeight="15" x14ac:dyDescent="0.25"/>
  <cols>
    <col min="1" max="1" width="76" style="69" customWidth="1"/>
    <col min="2" max="2" width="16.7109375" style="84" customWidth="1"/>
    <col min="3" max="3" width="17.28515625" style="84" customWidth="1"/>
    <col min="4" max="4" width="16.42578125" style="84" customWidth="1"/>
    <col min="5" max="16384" width="9.140625" style="69"/>
  </cols>
  <sheetData>
    <row r="1" spans="1:4" ht="15.75" customHeight="1" x14ac:dyDescent="0.25">
      <c r="A1" s="229" t="s">
        <v>9</v>
      </c>
      <c r="B1" s="225" t="s">
        <v>43</v>
      </c>
      <c r="C1" s="225" t="s">
        <v>75</v>
      </c>
      <c r="D1" s="225" t="s">
        <v>92</v>
      </c>
    </row>
    <row r="2" spans="1:4" ht="28.5" customHeight="1" x14ac:dyDescent="0.25">
      <c r="A2" s="230"/>
      <c r="B2" s="226"/>
      <c r="C2" s="226"/>
      <c r="D2" s="226"/>
    </row>
    <row r="3" spans="1:4" x14ac:dyDescent="0.25">
      <c r="A3" s="85" t="s">
        <v>855</v>
      </c>
      <c r="B3" s="71"/>
      <c r="C3" s="71"/>
      <c r="D3" s="71"/>
    </row>
    <row r="4" spans="1:4" x14ac:dyDescent="0.25">
      <c r="A4" s="72"/>
      <c r="B4" s="73"/>
      <c r="C4" s="73"/>
      <c r="D4" s="73"/>
    </row>
    <row r="5" spans="1:4" x14ac:dyDescent="0.25">
      <c r="A5" s="72" t="s">
        <v>856</v>
      </c>
      <c r="B5" s="86">
        <f>'All. A5'!E100</f>
        <v>2618230</v>
      </c>
      <c r="C5" s="86">
        <f>'All. A5'!F100</f>
        <v>3402145</v>
      </c>
      <c r="D5" s="86">
        <f>'All. A5'!G100</f>
        <v>3413729.9</v>
      </c>
    </row>
    <row r="6" spans="1:4" ht="15.75" customHeight="1" x14ac:dyDescent="0.25">
      <c r="A6" s="72" t="s">
        <v>905</v>
      </c>
      <c r="B6" s="86">
        <f>'All. A5'!E116</f>
        <v>0</v>
      </c>
      <c r="C6" s="86">
        <f>'All. A5'!F116</f>
        <v>0</v>
      </c>
      <c r="D6" s="86">
        <f>'All. A5'!G116</f>
        <v>0</v>
      </c>
    </row>
    <row r="7" spans="1:4" x14ac:dyDescent="0.25">
      <c r="A7" s="72" t="s">
        <v>906</v>
      </c>
      <c r="B7" s="86">
        <f>'All. A5'!E117</f>
        <v>0</v>
      </c>
      <c r="C7" s="86">
        <f>'All. A5'!F117</f>
        <v>0</v>
      </c>
      <c r="D7" s="86">
        <f>'All. A5'!G117</f>
        <v>0</v>
      </c>
    </row>
    <row r="8" spans="1:4" x14ac:dyDescent="0.25">
      <c r="A8" s="72" t="s">
        <v>907</v>
      </c>
      <c r="B8" s="86">
        <f>'All. A5'!E122</f>
        <v>0</v>
      </c>
      <c r="C8" s="86">
        <f>'All. A5'!F122</f>
        <v>0</v>
      </c>
      <c r="D8" s="86">
        <f>'All. A5'!G122</f>
        <v>0</v>
      </c>
    </row>
    <row r="9" spans="1:4" x14ac:dyDescent="0.25">
      <c r="A9" s="72" t="s">
        <v>908</v>
      </c>
      <c r="B9" s="86" t="e">
        <f>'All. A5'!E128+'All. A5'!E145</f>
        <v>#REF!</v>
      </c>
      <c r="C9" s="86">
        <f>'All. A5'!F128+'All. A5'!F145</f>
        <v>151156.5</v>
      </c>
      <c r="D9" s="86">
        <f>'All. A5'!G128+'All. A5'!G145</f>
        <v>151181.75</v>
      </c>
    </row>
    <row r="10" spans="1:4" x14ac:dyDescent="0.25">
      <c r="A10" s="72"/>
      <c r="B10" s="73"/>
      <c r="C10" s="73"/>
      <c r="D10" s="73"/>
    </row>
    <row r="11" spans="1:4" x14ac:dyDescent="0.25">
      <c r="A11" s="74" t="s">
        <v>857</v>
      </c>
      <c r="B11" s="75" t="e">
        <f>SUM(B5:B10)</f>
        <v>#REF!</v>
      </c>
      <c r="C11" s="75">
        <f>SUM(C5:C10)</f>
        <v>3553301.5</v>
      </c>
      <c r="D11" s="75">
        <f>SUM(D5:D10)</f>
        <v>3564911.65</v>
      </c>
    </row>
    <row r="12" spans="1:4" x14ac:dyDescent="0.25">
      <c r="A12" s="76" t="s">
        <v>858</v>
      </c>
      <c r="B12" s="71"/>
      <c r="C12" s="71"/>
      <c r="D12" s="71"/>
    </row>
    <row r="13" spans="1:4" x14ac:dyDescent="0.25">
      <c r="A13" s="77"/>
      <c r="B13" s="73"/>
      <c r="C13" s="73"/>
      <c r="D13" s="73"/>
    </row>
    <row r="14" spans="1:4" x14ac:dyDescent="0.25">
      <c r="A14" s="77" t="s">
        <v>859</v>
      </c>
      <c r="B14" s="86">
        <f>'All. A5'!E152+'All. A5'!E315</f>
        <v>282500</v>
      </c>
      <c r="C14" s="86">
        <f>'All. A5'!F152+'All. A5'!F315</f>
        <v>320555</v>
      </c>
      <c r="D14" s="86">
        <f>'All. A5'!G152+'All. A5'!G315</f>
        <v>323760.55000000005</v>
      </c>
    </row>
    <row r="15" spans="1:4" x14ac:dyDescent="0.25">
      <c r="A15" s="77" t="s">
        <v>860</v>
      </c>
      <c r="B15" s="86">
        <f>'All. A5'!E165+'All. A5'!E317</f>
        <v>1494700</v>
      </c>
      <c r="C15" s="86">
        <f>'All. A5'!F165+'All. A5'!F317</f>
        <v>1522053.25</v>
      </c>
      <c r="D15" s="86">
        <f>'All. A5'!G165+'All. A5'!G317</f>
        <v>1537253.7825000002</v>
      </c>
    </row>
    <row r="16" spans="1:4" x14ac:dyDescent="0.25">
      <c r="A16" s="77" t="s">
        <v>861</v>
      </c>
      <c r="B16" s="86">
        <f>'All. A5'!E219</f>
        <v>19000</v>
      </c>
      <c r="C16" s="86">
        <f>'All. A5'!F219</f>
        <v>23859</v>
      </c>
      <c r="D16" s="86">
        <f>'All. A5'!G219</f>
        <v>24097.59</v>
      </c>
    </row>
    <row r="17" spans="1:4" x14ac:dyDescent="0.25">
      <c r="A17" s="77" t="s">
        <v>862</v>
      </c>
      <c r="B17" s="86">
        <f>SUBTOTAL(9,B18:B22)</f>
        <v>880513.91249999998</v>
      </c>
      <c r="C17" s="86">
        <f>SUBTOTAL(9,C18:C22)</f>
        <v>1544143.9100000001</v>
      </c>
      <c r="D17" s="86">
        <f>SUBTOTAL(9,D18:D22)</f>
        <v>1546628.9100000001</v>
      </c>
    </row>
    <row r="18" spans="1:4" x14ac:dyDescent="0.25">
      <c r="A18" s="78" t="s">
        <v>863</v>
      </c>
      <c r="B18" s="87">
        <f>'All. A5'!E226</f>
        <v>642313.91249999998</v>
      </c>
      <c r="C18" s="87">
        <f>'All. A5'!F226</f>
        <v>1161943.9100000001</v>
      </c>
      <c r="D18" s="87">
        <f>'All. A5'!G226</f>
        <v>1161943.9100000001</v>
      </c>
    </row>
    <row r="19" spans="1:4" x14ac:dyDescent="0.25">
      <c r="A19" s="78" t="s">
        <v>864</v>
      </c>
      <c r="B19" s="87">
        <f>'All. A5'!E231</f>
        <v>176200</v>
      </c>
      <c r="C19" s="87">
        <f>'All. A5'!F231</f>
        <v>320200</v>
      </c>
      <c r="D19" s="87">
        <f>'All. A5'!G231</f>
        <v>322685</v>
      </c>
    </row>
    <row r="20" spans="1:4" x14ac:dyDescent="0.25">
      <c r="A20" s="78" t="s">
        <v>865</v>
      </c>
      <c r="B20" s="87">
        <f>'All. A5'!E236</f>
        <v>0</v>
      </c>
      <c r="C20" s="87">
        <f>'All. A5'!F236</f>
        <v>0</v>
      </c>
      <c r="D20" s="87">
        <f>'All. A5'!G236</f>
        <v>0</v>
      </c>
    </row>
    <row r="21" spans="1:4" x14ac:dyDescent="0.25">
      <c r="A21" s="78" t="s">
        <v>866</v>
      </c>
      <c r="B21" s="87">
        <f>'All. A5'!E238</f>
        <v>62000</v>
      </c>
      <c r="C21" s="87">
        <f>'All. A5'!F238</f>
        <v>62000</v>
      </c>
      <c r="D21" s="87">
        <f>'All. A5'!G238</f>
        <v>62000</v>
      </c>
    </row>
    <row r="22" spans="1:4" x14ac:dyDescent="0.25">
      <c r="A22" s="78" t="s">
        <v>867</v>
      </c>
      <c r="B22" s="87">
        <f>'All. A5'!E240</f>
        <v>0</v>
      </c>
      <c r="C22" s="87">
        <f>'All. A5'!F240</f>
        <v>0</v>
      </c>
      <c r="D22" s="87">
        <f>'All. A5'!G240</f>
        <v>0</v>
      </c>
    </row>
    <row r="23" spans="1:4" x14ac:dyDescent="0.25">
      <c r="A23" s="81" t="s">
        <v>868</v>
      </c>
      <c r="B23" s="86">
        <f>SUBTOTAL(9,B24:B27)</f>
        <v>40184.343333333338</v>
      </c>
      <c r="C23" s="86">
        <f>SUBTOTAL(9,C24:C27)</f>
        <v>34061.07</v>
      </c>
      <c r="D23" s="86">
        <f>SUBTOTAL(9,D24:D27)</f>
        <v>26883.229999999996</v>
      </c>
    </row>
    <row r="24" spans="1:4" x14ac:dyDescent="0.25">
      <c r="A24" s="78" t="s">
        <v>869</v>
      </c>
      <c r="B24" s="87">
        <f>'All. A5'!E244</f>
        <v>9944.0233333333326</v>
      </c>
      <c r="C24" s="87">
        <f>'All. A5'!F244</f>
        <v>7450.8899999999994</v>
      </c>
      <c r="D24" s="87">
        <f>'All. A5'!G244</f>
        <v>2965.17</v>
      </c>
    </row>
    <row r="25" spans="1:4" x14ac:dyDescent="0.25">
      <c r="A25" s="78" t="s">
        <v>870</v>
      </c>
      <c r="B25" s="87">
        <f>'All. A5'!E249+'All. A5'!E320</f>
        <v>28240.320000000003</v>
      </c>
      <c r="C25" s="87">
        <f>'All. A5'!F249+'All. A5'!F320</f>
        <v>24610.18</v>
      </c>
      <c r="D25" s="87">
        <f>'All. A5'!G249+'All. A5'!G320</f>
        <v>21918.059999999998</v>
      </c>
    </row>
    <row r="26" spans="1:4" x14ac:dyDescent="0.25">
      <c r="A26" s="78" t="s">
        <v>871</v>
      </c>
      <c r="B26" s="87">
        <f>'All. A5'!E264</f>
        <v>0</v>
      </c>
      <c r="C26" s="87">
        <f>'All. A5'!F264</f>
        <v>0</v>
      </c>
      <c r="D26" s="87">
        <f>'All. A5'!G264</f>
        <v>0</v>
      </c>
    </row>
    <row r="27" spans="1:4" ht="15" customHeight="1" x14ac:dyDescent="0.25">
      <c r="A27" s="78" t="s">
        <v>872</v>
      </c>
      <c r="B27" s="87">
        <f>'All. A5'!E266</f>
        <v>2000</v>
      </c>
      <c r="C27" s="87">
        <f>'All. A5'!F266</f>
        <v>2000</v>
      </c>
      <c r="D27" s="87">
        <f>'All. A5'!G266</f>
        <v>2000</v>
      </c>
    </row>
    <row r="28" spans="1:4" ht="16.5" customHeight="1" x14ac:dyDescent="0.25">
      <c r="A28" s="77" t="s">
        <v>873</v>
      </c>
      <c r="B28" s="86">
        <f>'All. A5'!E269</f>
        <v>-2241.7200000000012</v>
      </c>
      <c r="C28" s="86">
        <f>'All. A5'!F269</f>
        <v>-2241.7200000000012</v>
      </c>
      <c r="D28" s="86">
        <f>'All. A5'!G269</f>
        <v>-2241.7200000000012</v>
      </c>
    </row>
    <row r="29" spans="1:4" x14ac:dyDescent="0.25">
      <c r="A29" s="77" t="s">
        <v>874</v>
      </c>
      <c r="B29" s="86">
        <f>'All. A5'!E284</f>
        <v>0</v>
      </c>
      <c r="C29" s="86">
        <f>'All. A5'!F284</f>
        <v>0</v>
      </c>
      <c r="D29" s="86">
        <f>'All. A5'!G284</f>
        <v>0</v>
      </c>
    </row>
    <row r="30" spans="1:4" x14ac:dyDescent="0.25">
      <c r="A30" s="77" t="s">
        <v>875</v>
      </c>
      <c r="B30" s="86">
        <f>'All. A5'!E288</f>
        <v>0</v>
      </c>
      <c r="C30" s="86">
        <f>'All. A5'!F288</f>
        <v>0</v>
      </c>
      <c r="D30" s="86">
        <f>'All. A5'!G288</f>
        <v>0</v>
      </c>
    </row>
    <row r="31" spans="1:4" x14ac:dyDescent="0.25">
      <c r="A31" s="77" t="s">
        <v>876</v>
      </c>
      <c r="B31" s="86">
        <f>'All. A5'!E290+'All. A5'!E322</f>
        <v>31500</v>
      </c>
      <c r="C31" s="86">
        <f>'All. A5'!F290+'All. A5'!F322</f>
        <v>31500</v>
      </c>
      <c r="D31" s="86">
        <f>'All. A5'!G290+'All. A5'!G322</f>
        <v>31500</v>
      </c>
    </row>
    <row r="32" spans="1:4" x14ac:dyDescent="0.25">
      <c r="A32" s="77"/>
      <c r="B32" s="73"/>
      <c r="C32" s="73"/>
      <c r="D32" s="73"/>
    </row>
    <row r="33" spans="1:4" x14ac:dyDescent="0.25">
      <c r="A33" s="82" t="s">
        <v>877</v>
      </c>
      <c r="B33" s="75">
        <f>SUBTOTAL(9,B14:B31)</f>
        <v>2746156.5358333332</v>
      </c>
      <c r="C33" s="75">
        <f>SUBTOTAL(9,C14:C31)</f>
        <v>3473930.5100000002</v>
      </c>
      <c r="D33" s="75">
        <f>SUBTOTAL(9,D14:D31)</f>
        <v>3487882.3425000003</v>
      </c>
    </row>
    <row r="34" spans="1:4" x14ac:dyDescent="0.25">
      <c r="A34" s="70"/>
      <c r="B34" s="71"/>
      <c r="C34" s="71"/>
      <c r="D34" s="71"/>
    </row>
    <row r="35" spans="1:4" x14ac:dyDescent="0.25">
      <c r="A35" s="72" t="s">
        <v>878</v>
      </c>
      <c r="B35" s="73" t="e">
        <f>B11-B33</f>
        <v>#REF!</v>
      </c>
      <c r="C35" s="73">
        <f>C11-C33</f>
        <v>79370.989999999758</v>
      </c>
      <c r="D35" s="73">
        <f>D11-D33</f>
        <v>77029.307499999646</v>
      </c>
    </row>
    <row r="36" spans="1:4" x14ac:dyDescent="0.25">
      <c r="A36" s="70"/>
      <c r="B36" s="71"/>
      <c r="C36" s="71"/>
      <c r="D36" s="71"/>
    </row>
    <row r="37" spans="1:4" x14ac:dyDescent="0.25">
      <c r="A37" s="72" t="s">
        <v>879</v>
      </c>
      <c r="B37" s="86">
        <f>'All. A5'!E326</f>
        <v>0</v>
      </c>
      <c r="C37" s="86">
        <f>'All. A5'!F326</f>
        <v>0</v>
      </c>
      <c r="D37" s="86">
        <f>'All. A5'!G326</f>
        <v>0</v>
      </c>
    </row>
    <row r="38" spans="1:4" x14ac:dyDescent="0.25">
      <c r="A38" s="72" t="s">
        <v>7</v>
      </c>
      <c r="B38" s="86">
        <f>'All. A5'!E329</f>
        <v>0</v>
      </c>
      <c r="C38" s="86">
        <f>'All. A5'!F329</f>
        <v>0</v>
      </c>
      <c r="D38" s="86">
        <f>'All. A5'!G329</f>
        <v>0</v>
      </c>
    </row>
    <row r="39" spans="1:4" x14ac:dyDescent="0.25">
      <c r="A39" s="72" t="s">
        <v>880</v>
      </c>
      <c r="B39" s="86">
        <f>'All. A5'!E346</f>
        <v>6649.2199999999993</v>
      </c>
      <c r="C39" s="86">
        <f>'All. A5'!F346</f>
        <v>7600</v>
      </c>
      <c r="D39" s="86">
        <f>'All. A5'!G346</f>
        <v>7550</v>
      </c>
    </row>
    <row r="40" spans="1:4" x14ac:dyDescent="0.25">
      <c r="A40" s="72"/>
      <c r="B40" s="73"/>
      <c r="C40" s="73"/>
      <c r="D40" s="73"/>
    </row>
    <row r="41" spans="1:4" x14ac:dyDescent="0.25">
      <c r="A41" s="72" t="s">
        <v>8</v>
      </c>
      <c r="B41" s="73">
        <f>B37+B38-B39</f>
        <v>-6649.2199999999993</v>
      </c>
      <c r="C41" s="73">
        <f>C37+C38-C39</f>
        <v>-7600</v>
      </c>
      <c r="D41" s="73">
        <f>D37+D38-D39</f>
        <v>-7550</v>
      </c>
    </row>
    <row r="42" spans="1:4" x14ac:dyDescent="0.25">
      <c r="A42" s="70"/>
      <c r="B42" s="71"/>
      <c r="C42" s="71"/>
      <c r="D42" s="71"/>
    </row>
    <row r="43" spans="1:4" x14ac:dyDescent="0.25">
      <c r="A43" s="72" t="s">
        <v>881</v>
      </c>
      <c r="B43" s="86">
        <f>'All. A5'!E356</f>
        <v>0</v>
      </c>
      <c r="C43" s="86">
        <f>'All. A5'!F356</f>
        <v>0</v>
      </c>
      <c r="D43" s="86">
        <f>'All. A5'!G356</f>
        <v>0</v>
      </c>
    </row>
    <row r="44" spans="1:4" x14ac:dyDescent="0.25">
      <c r="A44" s="72" t="s">
        <v>882</v>
      </c>
      <c r="B44" s="86">
        <f>'All. A5'!E360</f>
        <v>0</v>
      </c>
      <c r="C44" s="86">
        <f>'All. A5'!F360</f>
        <v>0</v>
      </c>
      <c r="D44" s="86">
        <f>'All. A5'!G360</f>
        <v>0</v>
      </c>
    </row>
    <row r="45" spans="1:4" x14ac:dyDescent="0.25">
      <c r="A45" s="72"/>
      <c r="B45" s="73"/>
      <c r="C45" s="73"/>
      <c r="D45" s="73"/>
    </row>
    <row r="46" spans="1:4" x14ac:dyDescent="0.25">
      <c r="A46" s="74" t="s">
        <v>883</v>
      </c>
      <c r="B46" s="75">
        <f>B43-B44</f>
        <v>0</v>
      </c>
      <c r="C46" s="75">
        <f>C43-C44</f>
        <v>0</v>
      </c>
      <c r="D46" s="75">
        <f>D43-D44</f>
        <v>0</v>
      </c>
    </row>
    <row r="47" spans="1:4" x14ac:dyDescent="0.25">
      <c r="A47" s="70"/>
      <c r="B47" s="71"/>
      <c r="C47" s="71"/>
      <c r="D47" s="71"/>
    </row>
    <row r="48" spans="1:4" x14ac:dyDescent="0.25">
      <c r="A48" s="74" t="s">
        <v>884</v>
      </c>
      <c r="B48" s="75" t="e">
        <f>B35+B41+B46</f>
        <v>#REF!</v>
      </c>
      <c r="C48" s="75">
        <f>C35+C41+C46</f>
        <v>71770.989999999758</v>
      </c>
      <c r="D48" s="75">
        <f>D35+D41+D46</f>
        <v>69479.307499999646</v>
      </c>
    </row>
    <row r="49" spans="1:4" x14ac:dyDescent="0.25">
      <c r="A49" s="70"/>
      <c r="B49" s="71"/>
      <c r="C49" s="71"/>
      <c r="D49" s="71"/>
    </row>
    <row r="50" spans="1:4" x14ac:dyDescent="0.25">
      <c r="A50" s="72" t="s">
        <v>41</v>
      </c>
      <c r="B50" s="86">
        <f>'All. A5'!E366</f>
        <v>9400</v>
      </c>
      <c r="C50" s="73"/>
      <c r="D50" s="73"/>
    </row>
    <row r="51" spans="1:4" x14ac:dyDescent="0.25">
      <c r="A51" s="74"/>
      <c r="B51" s="75"/>
      <c r="C51" s="75"/>
      <c r="D51" s="75"/>
    </row>
    <row r="52" spans="1:4" x14ac:dyDescent="0.25">
      <c r="A52" s="72"/>
      <c r="B52" s="73"/>
      <c r="C52" s="73"/>
      <c r="D52" s="73"/>
    </row>
    <row r="53" spans="1:4" x14ac:dyDescent="0.25">
      <c r="A53" s="72" t="s">
        <v>42</v>
      </c>
      <c r="B53" s="73" t="e">
        <f>B48-B50</f>
        <v>#REF!</v>
      </c>
      <c r="C53" s="73">
        <f>C48-C50</f>
        <v>71770.989999999758</v>
      </c>
      <c r="D53" s="73">
        <f>D48-D50</f>
        <v>69479.307499999646</v>
      </c>
    </row>
    <row r="54" spans="1:4" x14ac:dyDescent="0.25">
      <c r="A54" s="72" t="s">
        <v>52</v>
      </c>
      <c r="B54" s="73">
        <f>'All. A5'!E376</f>
        <v>0</v>
      </c>
      <c r="C54" s="73"/>
      <c r="D54" s="73"/>
    </row>
    <row r="55" spans="1:4" x14ac:dyDescent="0.25">
      <c r="A55" s="72" t="s">
        <v>83</v>
      </c>
      <c r="B55" s="73">
        <v>12638.249999999998</v>
      </c>
      <c r="C55" s="73">
        <v>9627.7999999999975</v>
      </c>
      <c r="D55" s="73">
        <v>8638.2899999999972</v>
      </c>
    </row>
    <row r="56" spans="1:4" x14ac:dyDescent="0.25">
      <c r="A56" s="72" t="s">
        <v>943</v>
      </c>
      <c r="B56" s="73" t="e">
        <f>IF((B53+B54+B55)&gt;0,"sterilizz.maggiore della perdita",(B53+B54+B55))</f>
        <v>#REF!</v>
      </c>
      <c r="C56" s="73" t="str">
        <f>IF((C53+C54+C55)&gt;0,"sterilizz.maggiore della perdita",(C53+C54+C55))</f>
        <v>sterilizz.maggiore della perdita</v>
      </c>
      <c r="D56" s="73" t="str">
        <f>IF((D53+D54+D55)&gt;0,"sterilizz.maggiore della perdita",(D53+D54+D55))</f>
        <v>sterilizz.maggiore della perdita</v>
      </c>
    </row>
    <row r="57" spans="1:4" x14ac:dyDescent="0.25">
      <c r="A57" s="83"/>
      <c r="B57" s="75"/>
      <c r="C57" s="75"/>
      <c r="D57" s="75"/>
    </row>
  </sheetData>
  <mergeCells count="4">
    <mergeCell ref="A1:A2"/>
    <mergeCell ref="C1:C2"/>
    <mergeCell ref="D1:D2"/>
    <mergeCell ref="B1:B2"/>
  </mergeCells>
  <phoneticPr fontId="0" type="noConversion"/>
  <printOptions horizontalCentered="1"/>
  <pageMargins left="0.27559055118110237" right="0.23622047244094491" top="0.98425196850393704" bottom="0.98425196850393704" header="0.51181102362204722" footer="0.51181102362204722"/>
  <pageSetup paperSize="9" scale="70" orientation="portrait" r:id="rId1"/>
  <headerFooter alignWithMargins="0">
    <oddFooter>&amp;C&amp;"Arial,Grassetto"Gruppo Consulenti Aziendali - P.le Stazione 6, 35131, Padova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workbookViewId="0">
      <selection activeCell="Q6" sqref="Q6"/>
    </sheetView>
  </sheetViews>
  <sheetFormatPr defaultRowHeight="12.75" x14ac:dyDescent="0.2"/>
  <cols>
    <col min="1" max="1" width="3.42578125" customWidth="1"/>
    <col min="2" max="2" width="30" customWidth="1"/>
    <col min="3" max="3" width="18" customWidth="1"/>
    <col min="4" max="8" width="5.7109375" style="185" customWidth="1"/>
    <col min="9" max="9" width="10" style="185" customWidth="1"/>
    <col min="10" max="10" width="22.85546875" customWidth="1"/>
  </cols>
  <sheetData>
    <row r="1" spans="1:10" ht="23.25" customHeight="1" x14ac:dyDescent="0.2">
      <c r="A1" s="274" t="s">
        <v>1012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2.75" customHeight="1" x14ac:dyDescent="0.2">
      <c r="A2" s="272" t="s">
        <v>146</v>
      </c>
      <c r="B2" s="232" t="s">
        <v>142</v>
      </c>
      <c r="C2" s="232" t="s">
        <v>143</v>
      </c>
      <c r="D2" s="233" t="s">
        <v>144</v>
      </c>
      <c r="E2" s="234"/>
      <c r="F2" s="234"/>
      <c r="G2" s="234"/>
      <c r="H2" s="235"/>
      <c r="I2" s="232" t="s">
        <v>145</v>
      </c>
      <c r="J2" s="269" t="s">
        <v>503</v>
      </c>
    </row>
    <row r="3" spans="1:10" ht="16.5" customHeight="1" x14ac:dyDescent="0.2">
      <c r="A3" s="273"/>
      <c r="B3" s="231"/>
      <c r="C3" s="231"/>
      <c r="D3" s="182" t="s">
        <v>487</v>
      </c>
      <c r="E3" s="182" t="s">
        <v>488</v>
      </c>
      <c r="F3" s="182" t="s">
        <v>489</v>
      </c>
      <c r="G3" s="182" t="s">
        <v>490</v>
      </c>
      <c r="H3" s="183" t="s">
        <v>491</v>
      </c>
      <c r="I3" s="231"/>
      <c r="J3" s="270"/>
    </row>
    <row r="4" spans="1:10" ht="27.95" customHeight="1" x14ac:dyDescent="0.2">
      <c r="A4" s="137">
        <v>1</v>
      </c>
      <c r="B4" s="137" t="s">
        <v>498</v>
      </c>
      <c r="C4" s="137" t="s">
        <v>499</v>
      </c>
      <c r="D4" s="184">
        <v>26</v>
      </c>
      <c r="E4" s="184">
        <v>621</v>
      </c>
      <c r="F4" s="184">
        <v>1</v>
      </c>
      <c r="G4" s="184" t="s">
        <v>492</v>
      </c>
      <c r="H4" s="184">
        <v>2</v>
      </c>
      <c r="I4" s="186" t="s">
        <v>466</v>
      </c>
      <c r="J4" s="271" t="s">
        <v>467</v>
      </c>
    </row>
    <row r="5" spans="1:10" ht="27.95" customHeight="1" x14ac:dyDescent="0.2">
      <c r="A5" s="137">
        <v>2</v>
      </c>
      <c r="B5" s="137" t="s">
        <v>500</v>
      </c>
      <c r="C5" s="137" t="s">
        <v>499</v>
      </c>
      <c r="D5" s="184" t="s">
        <v>493</v>
      </c>
      <c r="E5" s="184">
        <v>46</v>
      </c>
      <c r="F5" s="184" t="s">
        <v>931</v>
      </c>
      <c r="G5" s="184"/>
      <c r="H5" s="184"/>
      <c r="I5" s="186" t="s">
        <v>468</v>
      </c>
      <c r="J5" s="271" t="s">
        <v>469</v>
      </c>
    </row>
    <row r="6" spans="1:10" ht="27.95" customHeight="1" x14ac:dyDescent="0.2">
      <c r="A6" s="137">
        <v>3</v>
      </c>
      <c r="B6" s="137" t="s">
        <v>501</v>
      </c>
      <c r="C6" s="137" t="s">
        <v>502</v>
      </c>
      <c r="D6" s="184">
        <v>33</v>
      </c>
      <c r="E6" s="184">
        <v>1370</v>
      </c>
      <c r="F6" s="184">
        <v>1</v>
      </c>
      <c r="G6" s="184" t="s">
        <v>494</v>
      </c>
      <c r="H6" s="184">
        <v>2</v>
      </c>
      <c r="I6" s="186" t="s">
        <v>470</v>
      </c>
      <c r="J6" s="271" t="s">
        <v>471</v>
      </c>
    </row>
    <row r="7" spans="1:10" ht="27.95" customHeight="1" x14ac:dyDescent="0.2">
      <c r="A7" s="137">
        <v>4</v>
      </c>
      <c r="B7" s="137" t="s">
        <v>501</v>
      </c>
      <c r="C7" s="137" t="s">
        <v>502</v>
      </c>
      <c r="D7" s="184">
        <v>33</v>
      </c>
      <c r="E7" s="184">
        <v>1370</v>
      </c>
      <c r="F7" s="184">
        <v>2</v>
      </c>
      <c r="G7" s="184" t="s">
        <v>494</v>
      </c>
      <c r="H7" s="184">
        <v>2</v>
      </c>
      <c r="I7" s="186" t="s">
        <v>470</v>
      </c>
      <c r="J7" s="271" t="s">
        <v>471</v>
      </c>
    </row>
    <row r="8" spans="1:10" ht="27.95" customHeight="1" x14ac:dyDescent="0.2">
      <c r="A8" s="137">
        <v>5</v>
      </c>
      <c r="B8" s="137" t="s">
        <v>501</v>
      </c>
      <c r="C8" s="137" t="s">
        <v>502</v>
      </c>
      <c r="D8" s="184">
        <v>33</v>
      </c>
      <c r="E8" s="184">
        <v>1370</v>
      </c>
      <c r="F8" s="184">
        <v>4</v>
      </c>
      <c r="G8" s="184" t="s">
        <v>494</v>
      </c>
      <c r="H8" s="184">
        <v>2</v>
      </c>
      <c r="I8" s="186" t="s">
        <v>470</v>
      </c>
      <c r="J8" s="271" t="s">
        <v>471</v>
      </c>
    </row>
    <row r="9" spans="1:10" ht="27.95" customHeight="1" x14ac:dyDescent="0.2">
      <c r="A9" s="137">
        <v>6</v>
      </c>
      <c r="B9" s="137" t="s">
        <v>501</v>
      </c>
      <c r="C9" s="137" t="s">
        <v>502</v>
      </c>
      <c r="D9" s="184">
        <v>33</v>
      </c>
      <c r="E9" s="184">
        <v>1370</v>
      </c>
      <c r="F9" s="184">
        <v>5</v>
      </c>
      <c r="G9" s="184" t="s">
        <v>494</v>
      </c>
      <c r="H9" s="184">
        <v>2</v>
      </c>
      <c r="I9" s="186" t="s">
        <v>470</v>
      </c>
      <c r="J9" s="271" t="s">
        <v>471</v>
      </c>
    </row>
    <row r="10" spans="1:10" ht="27.95" customHeight="1" x14ac:dyDescent="0.2">
      <c r="A10" s="137">
        <v>7</v>
      </c>
      <c r="B10" s="137" t="s">
        <v>501</v>
      </c>
      <c r="C10" s="137" t="s">
        <v>502</v>
      </c>
      <c r="D10" s="184">
        <v>33</v>
      </c>
      <c r="E10" s="184">
        <v>1370</v>
      </c>
      <c r="F10" s="184">
        <v>6</v>
      </c>
      <c r="G10" s="184" t="s">
        <v>494</v>
      </c>
      <c r="H10" s="184">
        <v>2</v>
      </c>
      <c r="I10" s="186" t="s">
        <v>472</v>
      </c>
      <c r="J10" s="271" t="s">
        <v>471</v>
      </c>
    </row>
    <row r="11" spans="1:10" ht="27.95" customHeight="1" x14ac:dyDescent="0.2">
      <c r="A11" s="137">
        <v>8</v>
      </c>
      <c r="B11" s="137" t="s">
        <v>501</v>
      </c>
      <c r="C11" s="137" t="s">
        <v>502</v>
      </c>
      <c r="D11" s="184">
        <v>33</v>
      </c>
      <c r="E11" s="184">
        <v>1370</v>
      </c>
      <c r="F11" s="184">
        <v>7</v>
      </c>
      <c r="G11" s="184" t="s">
        <v>494</v>
      </c>
      <c r="H11" s="184">
        <v>2</v>
      </c>
      <c r="I11" s="186" t="s">
        <v>473</v>
      </c>
      <c r="J11" s="271" t="s">
        <v>471</v>
      </c>
    </row>
    <row r="12" spans="1:10" ht="27.95" customHeight="1" x14ac:dyDescent="0.2">
      <c r="A12" s="137">
        <v>9</v>
      </c>
      <c r="B12" s="137" t="s">
        <v>501</v>
      </c>
      <c r="C12" s="137" t="s">
        <v>502</v>
      </c>
      <c r="D12" s="184">
        <v>33</v>
      </c>
      <c r="E12" s="184">
        <v>1370</v>
      </c>
      <c r="F12" s="184">
        <v>8</v>
      </c>
      <c r="G12" s="184" t="s">
        <v>494</v>
      </c>
      <c r="H12" s="184">
        <v>2</v>
      </c>
      <c r="I12" s="186" t="s">
        <v>473</v>
      </c>
      <c r="J12" s="271" t="s">
        <v>471</v>
      </c>
    </row>
    <row r="13" spans="1:10" ht="27.95" customHeight="1" x14ac:dyDescent="0.2">
      <c r="A13" s="137">
        <v>10</v>
      </c>
      <c r="B13" s="137" t="s">
        <v>501</v>
      </c>
      <c r="C13" s="137" t="s">
        <v>502</v>
      </c>
      <c r="D13" s="184">
        <v>33</v>
      </c>
      <c r="E13" s="184">
        <v>1370</v>
      </c>
      <c r="F13" s="184">
        <v>9</v>
      </c>
      <c r="G13" s="184" t="s">
        <v>494</v>
      </c>
      <c r="H13" s="184">
        <v>2</v>
      </c>
      <c r="I13" s="186" t="s">
        <v>470</v>
      </c>
      <c r="J13" s="271" t="s">
        <v>471</v>
      </c>
    </row>
    <row r="14" spans="1:10" ht="27.95" customHeight="1" x14ac:dyDescent="0.2">
      <c r="A14" s="137">
        <v>11</v>
      </c>
      <c r="B14" s="137" t="s">
        <v>501</v>
      </c>
      <c r="C14" s="137" t="s">
        <v>502</v>
      </c>
      <c r="D14" s="184">
        <v>33</v>
      </c>
      <c r="E14" s="184">
        <v>1370</v>
      </c>
      <c r="F14" s="184">
        <v>10</v>
      </c>
      <c r="G14" s="184" t="s">
        <v>494</v>
      </c>
      <c r="H14" s="184">
        <v>2</v>
      </c>
      <c r="I14" s="186" t="s">
        <v>470</v>
      </c>
      <c r="J14" s="271" t="s">
        <v>471</v>
      </c>
    </row>
    <row r="15" spans="1:10" ht="27.95" customHeight="1" x14ac:dyDescent="0.2">
      <c r="A15" s="137">
        <v>12</v>
      </c>
      <c r="B15" s="137" t="s">
        <v>501</v>
      </c>
      <c r="C15" s="137" t="s">
        <v>502</v>
      </c>
      <c r="D15" s="184">
        <v>33</v>
      </c>
      <c r="E15" s="184">
        <v>1370</v>
      </c>
      <c r="F15" s="184">
        <v>11</v>
      </c>
      <c r="G15" s="184" t="s">
        <v>494</v>
      </c>
      <c r="H15" s="184">
        <v>2</v>
      </c>
      <c r="I15" s="186" t="s">
        <v>472</v>
      </c>
      <c r="J15" s="271" t="s">
        <v>471</v>
      </c>
    </row>
    <row r="16" spans="1:10" ht="27.95" customHeight="1" x14ac:dyDescent="0.2">
      <c r="A16" s="137">
        <v>13</v>
      </c>
      <c r="B16" s="137" t="s">
        <v>501</v>
      </c>
      <c r="C16" s="137" t="s">
        <v>502</v>
      </c>
      <c r="D16" s="184">
        <v>33</v>
      </c>
      <c r="E16" s="184">
        <v>1370</v>
      </c>
      <c r="F16" s="184">
        <v>12</v>
      </c>
      <c r="G16" s="184" t="s">
        <v>494</v>
      </c>
      <c r="H16" s="184">
        <v>2</v>
      </c>
      <c r="I16" s="186" t="s">
        <v>472</v>
      </c>
      <c r="J16" s="271" t="s">
        <v>471</v>
      </c>
    </row>
    <row r="17" spans="1:10" ht="27.95" customHeight="1" x14ac:dyDescent="0.2">
      <c r="A17" s="137">
        <v>14</v>
      </c>
      <c r="B17" s="137" t="s">
        <v>501</v>
      </c>
      <c r="C17" s="137" t="s">
        <v>502</v>
      </c>
      <c r="D17" s="184">
        <v>33</v>
      </c>
      <c r="E17" s="184">
        <v>1370</v>
      </c>
      <c r="F17" s="184">
        <v>13</v>
      </c>
      <c r="G17" s="184" t="s">
        <v>494</v>
      </c>
      <c r="H17" s="184">
        <v>2</v>
      </c>
      <c r="I17" s="186" t="s">
        <v>473</v>
      </c>
      <c r="J17" s="271" t="s">
        <v>471</v>
      </c>
    </row>
    <row r="18" spans="1:10" ht="27.95" customHeight="1" x14ac:dyDescent="0.2">
      <c r="A18" s="137">
        <v>15</v>
      </c>
      <c r="B18" s="137" t="s">
        <v>501</v>
      </c>
      <c r="C18" s="137" t="s">
        <v>502</v>
      </c>
      <c r="D18" s="184">
        <v>33</v>
      </c>
      <c r="E18" s="184">
        <v>1370</v>
      </c>
      <c r="F18" s="184">
        <v>14</v>
      </c>
      <c r="G18" s="184" t="s">
        <v>494</v>
      </c>
      <c r="H18" s="184">
        <v>2</v>
      </c>
      <c r="I18" s="186" t="s">
        <v>473</v>
      </c>
      <c r="J18" s="271" t="s">
        <v>471</v>
      </c>
    </row>
    <row r="19" spans="1:10" ht="27.95" customHeight="1" x14ac:dyDescent="0.2">
      <c r="A19" s="137">
        <v>16</v>
      </c>
      <c r="B19" s="137" t="s">
        <v>501</v>
      </c>
      <c r="C19" s="137" t="s">
        <v>502</v>
      </c>
      <c r="D19" s="184">
        <v>33</v>
      </c>
      <c r="E19" s="184">
        <v>1370</v>
      </c>
      <c r="F19" s="184">
        <v>15</v>
      </c>
      <c r="G19" s="184" t="s">
        <v>494</v>
      </c>
      <c r="H19" s="184">
        <v>2</v>
      </c>
      <c r="I19" s="186" t="s">
        <v>473</v>
      </c>
      <c r="J19" s="271" t="s">
        <v>471</v>
      </c>
    </row>
    <row r="20" spans="1:10" ht="27.95" customHeight="1" x14ac:dyDescent="0.2">
      <c r="A20" s="137">
        <v>17</v>
      </c>
      <c r="B20" s="137" t="s">
        <v>501</v>
      </c>
      <c r="C20" s="137" t="s">
        <v>502</v>
      </c>
      <c r="D20" s="184">
        <v>33</v>
      </c>
      <c r="E20" s="184">
        <v>1370</v>
      </c>
      <c r="F20" s="184">
        <v>16</v>
      </c>
      <c r="G20" s="184" t="s">
        <v>494</v>
      </c>
      <c r="H20" s="184">
        <v>2</v>
      </c>
      <c r="I20" s="186" t="s">
        <v>473</v>
      </c>
      <c r="J20" s="271" t="s">
        <v>471</v>
      </c>
    </row>
    <row r="21" spans="1:10" ht="27.95" customHeight="1" x14ac:dyDescent="0.2">
      <c r="A21" s="137">
        <v>18</v>
      </c>
      <c r="B21" s="137" t="s">
        <v>501</v>
      </c>
      <c r="C21" s="137" t="s">
        <v>502</v>
      </c>
      <c r="D21" s="184">
        <v>33</v>
      </c>
      <c r="E21" s="184">
        <v>1370</v>
      </c>
      <c r="F21" s="184">
        <v>17</v>
      </c>
      <c r="G21" s="184" t="s">
        <v>494</v>
      </c>
      <c r="H21" s="184">
        <v>2</v>
      </c>
      <c r="I21" s="186" t="s">
        <v>472</v>
      </c>
      <c r="J21" s="271" t="s">
        <v>471</v>
      </c>
    </row>
    <row r="22" spans="1:10" ht="27.95" customHeight="1" x14ac:dyDescent="0.2">
      <c r="A22" s="137">
        <v>19</v>
      </c>
      <c r="B22" s="137" t="s">
        <v>501</v>
      </c>
      <c r="C22" s="137" t="s">
        <v>502</v>
      </c>
      <c r="D22" s="184">
        <v>33</v>
      </c>
      <c r="E22" s="184">
        <v>1370</v>
      </c>
      <c r="F22" s="184">
        <v>18</v>
      </c>
      <c r="G22" s="184" t="s">
        <v>494</v>
      </c>
      <c r="H22" s="184">
        <v>2</v>
      </c>
      <c r="I22" s="186" t="s">
        <v>472</v>
      </c>
      <c r="J22" s="271" t="s">
        <v>471</v>
      </c>
    </row>
    <row r="23" spans="1:10" ht="27.95" customHeight="1" x14ac:dyDescent="0.2">
      <c r="A23" s="137">
        <v>20</v>
      </c>
      <c r="B23" s="137" t="s">
        <v>501</v>
      </c>
      <c r="C23" s="137" t="s">
        <v>502</v>
      </c>
      <c r="D23" s="184">
        <v>33</v>
      </c>
      <c r="E23" s="184">
        <v>1370</v>
      </c>
      <c r="F23" s="184">
        <v>20</v>
      </c>
      <c r="G23" s="184" t="s">
        <v>494</v>
      </c>
      <c r="H23" s="184">
        <v>2</v>
      </c>
      <c r="I23" s="186" t="s">
        <v>473</v>
      </c>
      <c r="J23" s="271" t="s">
        <v>471</v>
      </c>
    </row>
    <row r="24" spans="1:10" ht="27.95" customHeight="1" x14ac:dyDescent="0.2">
      <c r="A24" s="137">
        <v>21</v>
      </c>
      <c r="B24" s="137" t="s">
        <v>501</v>
      </c>
      <c r="C24" s="137" t="s">
        <v>502</v>
      </c>
      <c r="D24" s="184">
        <v>33</v>
      </c>
      <c r="E24" s="184">
        <v>1370</v>
      </c>
      <c r="F24" s="184">
        <v>21</v>
      </c>
      <c r="G24" s="184" t="s">
        <v>494</v>
      </c>
      <c r="H24" s="184">
        <v>2</v>
      </c>
      <c r="I24" s="186" t="s">
        <v>473</v>
      </c>
      <c r="J24" s="271" t="s">
        <v>471</v>
      </c>
    </row>
    <row r="25" spans="1:10" ht="27.95" customHeight="1" x14ac:dyDescent="0.2">
      <c r="A25" s="137">
        <v>22</v>
      </c>
      <c r="B25" s="137" t="s">
        <v>501</v>
      </c>
      <c r="C25" s="137" t="s">
        <v>502</v>
      </c>
      <c r="D25" s="184">
        <v>33</v>
      </c>
      <c r="E25" s="184">
        <v>1370</v>
      </c>
      <c r="F25" s="184">
        <v>22</v>
      </c>
      <c r="G25" s="184" t="s">
        <v>494</v>
      </c>
      <c r="H25" s="184">
        <v>2</v>
      </c>
      <c r="I25" s="186" t="s">
        <v>473</v>
      </c>
      <c r="J25" s="271" t="s">
        <v>471</v>
      </c>
    </row>
    <row r="26" spans="1:10" ht="27.95" customHeight="1" x14ac:dyDescent="0.2">
      <c r="A26" s="137">
        <v>23</v>
      </c>
      <c r="B26" s="137" t="s">
        <v>501</v>
      </c>
      <c r="C26" s="137" t="s">
        <v>502</v>
      </c>
      <c r="D26" s="184">
        <v>33</v>
      </c>
      <c r="E26" s="184">
        <v>1370</v>
      </c>
      <c r="F26" s="184">
        <v>23</v>
      </c>
      <c r="G26" s="184" t="s">
        <v>494</v>
      </c>
      <c r="H26" s="184">
        <v>2</v>
      </c>
      <c r="I26" s="186" t="s">
        <v>472</v>
      </c>
      <c r="J26" s="271" t="s">
        <v>471</v>
      </c>
    </row>
    <row r="27" spans="1:10" ht="27.95" customHeight="1" x14ac:dyDescent="0.2">
      <c r="A27" s="137">
        <v>24</v>
      </c>
      <c r="B27" s="137" t="s">
        <v>501</v>
      </c>
      <c r="C27" s="137" t="s">
        <v>502</v>
      </c>
      <c r="D27" s="184">
        <v>33</v>
      </c>
      <c r="E27" s="184">
        <v>1370</v>
      </c>
      <c r="F27" s="184">
        <v>29</v>
      </c>
      <c r="G27" s="184" t="s">
        <v>495</v>
      </c>
      <c r="H27" s="184">
        <v>3</v>
      </c>
      <c r="I27" s="186" t="s">
        <v>474</v>
      </c>
      <c r="J27" s="271" t="s">
        <v>475</v>
      </c>
    </row>
    <row r="28" spans="1:10" ht="27.95" customHeight="1" x14ac:dyDescent="0.2">
      <c r="A28" s="137">
        <v>25</v>
      </c>
      <c r="B28" s="137" t="s">
        <v>501</v>
      </c>
      <c r="C28" s="137" t="s">
        <v>502</v>
      </c>
      <c r="D28" s="184">
        <v>33</v>
      </c>
      <c r="E28" s="184">
        <v>1370</v>
      </c>
      <c r="F28" s="184">
        <v>30</v>
      </c>
      <c r="G28" s="184" t="s">
        <v>495</v>
      </c>
      <c r="H28" s="184">
        <v>3</v>
      </c>
      <c r="I28" s="186" t="s">
        <v>476</v>
      </c>
      <c r="J28" s="271" t="s">
        <v>475</v>
      </c>
    </row>
    <row r="29" spans="1:10" ht="27.95" customHeight="1" x14ac:dyDescent="0.2">
      <c r="A29" s="137">
        <v>26</v>
      </c>
      <c r="B29" s="137" t="s">
        <v>501</v>
      </c>
      <c r="C29" s="137" t="s">
        <v>502</v>
      </c>
      <c r="D29" s="184">
        <v>33</v>
      </c>
      <c r="E29" s="184">
        <v>1370</v>
      </c>
      <c r="F29" s="184">
        <v>31</v>
      </c>
      <c r="G29" s="184" t="s">
        <v>496</v>
      </c>
      <c r="H29" s="184">
        <v>2</v>
      </c>
      <c r="I29" s="186" t="s">
        <v>477</v>
      </c>
      <c r="J29" s="271" t="s">
        <v>478</v>
      </c>
    </row>
    <row r="30" spans="1:10" ht="27.95" customHeight="1" x14ac:dyDescent="0.2">
      <c r="A30" s="137">
        <v>27</v>
      </c>
      <c r="B30" s="137" t="s">
        <v>501</v>
      </c>
      <c r="C30" s="137" t="s">
        <v>502</v>
      </c>
      <c r="D30" s="184">
        <v>33</v>
      </c>
      <c r="E30" s="184">
        <v>1370</v>
      </c>
      <c r="F30" s="184">
        <v>32</v>
      </c>
      <c r="G30" s="184" t="s">
        <v>496</v>
      </c>
      <c r="H30" s="184">
        <v>2</v>
      </c>
      <c r="I30" s="186" t="s">
        <v>477</v>
      </c>
      <c r="J30" s="271" t="s">
        <v>478</v>
      </c>
    </row>
    <row r="31" spans="1:10" ht="27.95" customHeight="1" x14ac:dyDescent="0.2">
      <c r="A31" s="137">
        <v>28</v>
      </c>
      <c r="B31" s="137" t="s">
        <v>501</v>
      </c>
      <c r="C31" s="137" t="s">
        <v>502</v>
      </c>
      <c r="D31" s="184">
        <v>33</v>
      </c>
      <c r="E31" s="184">
        <v>1370</v>
      </c>
      <c r="F31" s="184">
        <v>33</v>
      </c>
      <c r="G31" s="184" t="s">
        <v>496</v>
      </c>
      <c r="H31" s="184">
        <v>2</v>
      </c>
      <c r="I31" s="186" t="s">
        <v>479</v>
      </c>
      <c r="J31" s="271" t="s">
        <v>478</v>
      </c>
    </row>
    <row r="32" spans="1:10" ht="27.95" customHeight="1" x14ac:dyDescent="0.2">
      <c r="A32" s="137">
        <v>29</v>
      </c>
      <c r="B32" s="137" t="s">
        <v>501</v>
      </c>
      <c r="C32" s="137" t="s">
        <v>502</v>
      </c>
      <c r="D32" s="184">
        <v>33</v>
      </c>
      <c r="E32" s="184">
        <v>1370</v>
      </c>
      <c r="F32" s="184">
        <v>34</v>
      </c>
      <c r="G32" s="184" t="s">
        <v>495</v>
      </c>
      <c r="H32" s="184">
        <v>3</v>
      </c>
      <c r="I32" s="186" t="s">
        <v>480</v>
      </c>
      <c r="J32" s="271" t="s">
        <v>475</v>
      </c>
    </row>
    <row r="33" spans="1:10" ht="27.95" customHeight="1" x14ac:dyDescent="0.2">
      <c r="A33" s="137">
        <v>30</v>
      </c>
      <c r="B33" s="137" t="s">
        <v>501</v>
      </c>
      <c r="C33" s="137" t="s">
        <v>502</v>
      </c>
      <c r="D33" s="184">
        <v>33</v>
      </c>
      <c r="E33" s="184">
        <v>1370</v>
      </c>
      <c r="F33" s="184">
        <v>35</v>
      </c>
      <c r="G33" s="184" t="s">
        <v>497</v>
      </c>
      <c r="H33" s="184">
        <v>2</v>
      </c>
      <c r="I33" s="186" t="s">
        <v>481</v>
      </c>
      <c r="J33" s="271" t="s">
        <v>478</v>
      </c>
    </row>
    <row r="34" spans="1:10" ht="27.95" customHeight="1" x14ac:dyDescent="0.2">
      <c r="A34" s="137">
        <v>31</v>
      </c>
      <c r="B34" s="137" t="s">
        <v>501</v>
      </c>
      <c r="C34" s="137" t="s">
        <v>502</v>
      </c>
      <c r="D34" s="184">
        <v>33</v>
      </c>
      <c r="E34" s="184">
        <v>1370</v>
      </c>
      <c r="F34" s="184">
        <v>36</v>
      </c>
      <c r="G34" s="184" t="s">
        <v>496</v>
      </c>
      <c r="H34" s="184">
        <v>2</v>
      </c>
      <c r="I34" s="186" t="s">
        <v>481</v>
      </c>
      <c r="J34" s="271" t="s">
        <v>478</v>
      </c>
    </row>
    <row r="35" spans="1:10" ht="27.95" customHeight="1" x14ac:dyDescent="0.2">
      <c r="A35" s="137">
        <v>32</v>
      </c>
      <c r="B35" s="137" t="s">
        <v>501</v>
      </c>
      <c r="C35" s="137" t="s">
        <v>502</v>
      </c>
      <c r="D35" s="184">
        <v>33</v>
      </c>
      <c r="E35" s="184">
        <v>1370</v>
      </c>
      <c r="F35" s="184">
        <v>37</v>
      </c>
      <c r="G35" s="184" t="s">
        <v>495</v>
      </c>
      <c r="H35" s="184">
        <v>3</v>
      </c>
      <c r="I35" s="186" t="s">
        <v>482</v>
      </c>
      <c r="J35" s="271" t="s">
        <v>475</v>
      </c>
    </row>
    <row r="36" spans="1:10" ht="27.95" customHeight="1" x14ac:dyDescent="0.2">
      <c r="A36" s="137">
        <v>33</v>
      </c>
      <c r="B36" s="137" t="s">
        <v>501</v>
      </c>
      <c r="C36" s="137" t="s">
        <v>502</v>
      </c>
      <c r="D36" s="184">
        <v>33</v>
      </c>
      <c r="E36" s="184">
        <v>1370</v>
      </c>
      <c r="F36" s="184">
        <v>38</v>
      </c>
      <c r="G36" s="184" t="s">
        <v>495</v>
      </c>
      <c r="H36" s="184">
        <v>3</v>
      </c>
      <c r="I36" s="186" t="s">
        <v>482</v>
      </c>
      <c r="J36" s="271" t="s">
        <v>475</v>
      </c>
    </row>
    <row r="37" spans="1:10" ht="27.95" customHeight="1" x14ac:dyDescent="0.2">
      <c r="A37" s="137">
        <v>34</v>
      </c>
      <c r="B37" s="137" t="s">
        <v>501</v>
      </c>
      <c r="C37" s="137" t="s">
        <v>502</v>
      </c>
      <c r="D37" s="184">
        <v>33</v>
      </c>
      <c r="E37" s="184">
        <v>1370</v>
      </c>
      <c r="F37" s="184">
        <v>39</v>
      </c>
      <c r="G37" s="184" t="s">
        <v>495</v>
      </c>
      <c r="H37" s="184">
        <v>3</v>
      </c>
      <c r="I37" s="186" t="s">
        <v>483</v>
      </c>
      <c r="J37" s="271" t="s">
        <v>475</v>
      </c>
    </row>
    <row r="38" spans="1:10" ht="27.95" customHeight="1" x14ac:dyDescent="0.2">
      <c r="A38" s="137">
        <v>35</v>
      </c>
      <c r="B38" s="137" t="s">
        <v>501</v>
      </c>
      <c r="C38" s="137" t="s">
        <v>502</v>
      </c>
      <c r="D38" s="184">
        <v>33</v>
      </c>
      <c r="E38" s="184">
        <v>1370</v>
      </c>
      <c r="F38" s="184">
        <v>40</v>
      </c>
      <c r="G38" s="184" t="s">
        <v>495</v>
      </c>
      <c r="H38" s="184">
        <v>3</v>
      </c>
      <c r="I38" s="186" t="s">
        <v>483</v>
      </c>
      <c r="J38" s="271" t="s">
        <v>475</v>
      </c>
    </row>
    <row r="39" spans="1:10" ht="27.95" customHeight="1" x14ac:dyDescent="0.2">
      <c r="A39" s="137">
        <v>36</v>
      </c>
      <c r="B39" s="137" t="s">
        <v>501</v>
      </c>
      <c r="C39" s="137" t="s">
        <v>502</v>
      </c>
      <c r="D39" s="184">
        <v>33</v>
      </c>
      <c r="E39" s="184">
        <v>1370</v>
      </c>
      <c r="F39" s="184">
        <v>41</v>
      </c>
      <c r="G39" s="184" t="s">
        <v>495</v>
      </c>
      <c r="H39" s="184">
        <v>3</v>
      </c>
      <c r="I39" s="186" t="s">
        <v>483</v>
      </c>
      <c r="J39" s="271" t="s">
        <v>475</v>
      </c>
    </row>
    <row r="40" spans="1:10" ht="27.95" customHeight="1" x14ac:dyDescent="0.2">
      <c r="A40" s="137">
        <v>37</v>
      </c>
      <c r="B40" s="137" t="s">
        <v>501</v>
      </c>
      <c r="C40" s="137" t="s">
        <v>502</v>
      </c>
      <c r="D40" s="184">
        <v>33</v>
      </c>
      <c r="E40" s="184">
        <v>1370</v>
      </c>
      <c r="F40" s="184">
        <v>42</v>
      </c>
      <c r="G40" s="184" t="s">
        <v>495</v>
      </c>
      <c r="H40" s="184">
        <v>3</v>
      </c>
      <c r="I40" s="186" t="s">
        <v>483</v>
      </c>
      <c r="J40" s="271" t="s">
        <v>475</v>
      </c>
    </row>
    <row r="41" spans="1:10" ht="27.95" customHeight="1" x14ac:dyDescent="0.2">
      <c r="A41" s="137">
        <v>38</v>
      </c>
      <c r="B41" s="137" t="s">
        <v>501</v>
      </c>
      <c r="C41" s="137" t="s">
        <v>502</v>
      </c>
      <c r="D41" s="184">
        <v>33</v>
      </c>
      <c r="E41" s="184">
        <v>1370</v>
      </c>
      <c r="F41" s="184">
        <v>43</v>
      </c>
      <c r="G41" s="184" t="s">
        <v>495</v>
      </c>
      <c r="H41" s="184">
        <v>3</v>
      </c>
      <c r="I41" s="186" t="s">
        <v>483</v>
      </c>
      <c r="J41" s="271" t="s">
        <v>475</v>
      </c>
    </row>
    <row r="42" spans="1:10" ht="27.95" customHeight="1" x14ac:dyDescent="0.2">
      <c r="A42" s="137">
        <v>39</v>
      </c>
      <c r="B42" s="137" t="s">
        <v>501</v>
      </c>
      <c r="C42" s="137" t="s">
        <v>502</v>
      </c>
      <c r="D42" s="184">
        <v>33</v>
      </c>
      <c r="E42" s="184">
        <v>1370</v>
      </c>
      <c r="F42" s="184">
        <v>45</v>
      </c>
      <c r="G42" s="184" t="s">
        <v>495</v>
      </c>
      <c r="H42" s="184">
        <v>3</v>
      </c>
      <c r="I42" s="186" t="s">
        <v>483</v>
      </c>
      <c r="J42" s="271" t="s">
        <v>475</v>
      </c>
    </row>
    <row r="43" spans="1:10" ht="27.95" customHeight="1" x14ac:dyDescent="0.2">
      <c r="A43" s="137">
        <v>40</v>
      </c>
      <c r="B43" s="137" t="s">
        <v>501</v>
      </c>
      <c r="C43" s="137" t="s">
        <v>502</v>
      </c>
      <c r="D43" s="184">
        <v>33</v>
      </c>
      <c r="E43" s="184">
        <v>1370</v>
      </c>
      <c r="F43" s="184">
        <v>46</v>
      </c>
      <c r="G43" s="184" t="s">
        <v>495</v>
      </c>
      <c r="H43" s="184">
        <v>3</v>
      </c>
      <c r="I43" s="186" t="s">
        <v>483</v>
      </c>
      <c r="J43" s="271" t="s">
        <v>475</v>
      </c>
    </row>
    <row r="44" spans="1:10" ht="27.95" customHeight="1" x14ac:dyDescent="0.2">
      <c r="A44" s="137">
        <v>41</v>
      </c>
      <c r="B44" s="137" t="s">
        <v>501</v>
      </c>
      <c r="C44" s="137" t="s">
        <v>502</v>
      </c>
      <c r="D44" s="184">
        <v>33</v>
      </c>
      <c r="E44" s="184">
        <v>1370</v>
      </c>
      <c r="F44" s="184">
        <v>47</v>
      </c>
      <c r="G44" s="184" t="s">
        <v>495</v>
      </c>
      <c r="H44" s="184">
        <v>3</v>
      </c>
      <c r="I44" s="186" t="s">
        <v>483</v>
      </c>
      <c r="J44" s="271" t="s">
        <v>475</v>
      </c>
    </row>
    <row r="45" spans="1:10" ht="27.95" customHeight="1" x14ac:dyDescent="0.2">
      <c r="A45" s="137">
        <v>42</v>
      </c>
      <c r="B45" s="137" t="s">
        <v>501</v>
      </c>
      <c r="C45" s="137" t="s">
        <v>502</v>
      </c>
      <c r="D45" s="184">
        <v>33</v>
      </c>
      <c r="E45" s="184">
        <v>1370</v>
      </c>
      <c r="F45" s="184">
        <v>48</v>
      </c>
      <c r="G45" s="184" t="s">
        <v>495</v>
      </c>
      <c r="H45" s="184">
        <v>3</v>
      </c>
      <c r="I45" s="186" t="s">
        <v>483</v>
      </c>
      <c r="J45" s="271" t="s">
        <v>475</v>
      </c>
    </row>
    <row r="46" spans="1:10" ht="27.95" customHeight="1" x14ac:dyDescent="0.2">
      <c r="A46" s="137">
        <v>43</v>
      </c>
      <c r="B46" s="137" t="s">
        <v>501</v>
      </c>
      <c r="C46" s="137" t="s">
        <v>502</v>
      </c>
      <c r="D46" s="184">
        <v>33</v>
      </c>
      <c r="E46" s="184">
        <v>1370</v>
      </c>
      <c r="F46" s="184">
        <v>50</v>
      </c>
      <c r="G46" s="184" t="s">
        <v>495</v>
      </c>
      <c r="H46" s="184">
        <v>3</v>
      </c>
      <c r="I46" s="186" t="s">
        <v>483</v>
      </c>
      <c r="J46" s="271" t="s">
        <v>475</v>
      </c>
    </row>
    <row r="47" spans="1:10" ht="27.95" customHeight="1" x14ac:dyDescent="0.2">
      <c r="A47" s="137">
        <v>44</v>
      </c>
      <c r="B47" s="137" t="s">
        <v>501</v>
      </c>
      <c r="C47" s="137" t="s">
        <v>502</v>
      </c>
      <c r="D47" s="184">
        <v>33</v>
      </c>
      <c r="E47" s="184">
        <v>1370</v>
      </c>
      <c r="F47" s="184">
        <v>51</v>
      </c>
      <c r="G47" s="184" t="s">
        <v>495</v>
      </c>
      <c r="H47" s="184">
        <v>3</v>
      </c>
      <c r="I47" s="186" t="s">
        <v>483</v>
      </c>
      <c r="J47" s="271" t="s">
        <v>475</v>
      </c>
    </row>
    <row r="48" spans="1:10" ht="27.95" customHeight="1" x14ac:dyDescent="0.2">
      <c r="A48" s="137">
        <v>45</v>
      </c>
      <c r="B48" s="137" t="s">
        <v>501</v>
      </c>
      <c r="C48" s="137" t="s">
        <v>502</v>
      </c>
      <c r="D48" s="184">
        <v>33</v>
      </c>
      <c r="E48" s="184">
        <v>1370</v>
      </c>
      <c r="F48" s="184">
        <v>52</v>
      </c>
      <c r="G48" s="184" t="s">
        <v>495</v>
      </c>
      <c r="H48" s="184">
        <v>3</v>
      </c>
      <c r="I48" s="186" t="s">
        <v>483</v>
      </c>
      <c r="J48" s="271" t="s">
        <v>475</v>
      </c>
    </row>
    <row r="49" spans="1:10" ht="27.95" customHeight="1" x14ac:dyDescent="0.2">
      <c r="A49" s="137">
        <v>46</v>
      </c>
      <c r="B49" s="137" t="s">
        <v>501</v>
      </c>
      <c r="C49" s="137" t="s">
        <v>502</v>
      </c>
      <c r="D49" s="184">
        <v>33</v>
      </c>
      <c r="E49" s="184">
        <v>1370</v>
      </c>
      <c r="F49" s="184">
        <v>53</v>
      </c>
      <c r="G49" s="184" t="s">
        <v>495</v>
      </c>
      <c r="H49" s="184">
        <v>3</v>
      </c>
      <c r="I49" s="186" t="s">
        <v>484</v>
      </c>
      <c r="J49" s="271" t="s">
        <v>475</v>
      </c>
    </row>
    <row r="50" spans="1:10" ht="27.95" customHeight="1" x14ac:dyDescent="0.2">
      <c r="A50" s="137">
        <v>47</v>
      </c>
      <c r="B50" s="137" t="s">
        <v>501</v>
      </c>
      <c r="C50" s="137" t="s">
        <v>502</v>
      </c>
      <c r="D50" s="184">
        <v>33</v>
      </c>
      <c r="E50" s="184">
        <v>1370</v>
      </c>
      <c r="F50" s="184">
        <v>54</v>
      </c>
      <c r="G50" s="184" t="s">
        <v>495</v>
      </c>
      <c r="H50" s="184">
        <v>3</v>
      </c>
      <c r="I50" s="186" t="s">
        <v>485</v>
      </c>
      <c r="J50" s="271" t="s">
        <v>475</v>
      </c>
    </row>
    <row r="51" spans="1:10" ht="27.95" customHeight="1" x14ac:dyDescent="0.2">
      <c r="A51" s="137">
        <v>48</v>
      </c>
      <c r="B51" s="137" t="s">
        <v>501</v>
      </c>
      <c r="C51" s="137" t="s">
        <v>502</v>
      </c>
      <c r="D51" s="184">
        <v>33</v>
      </c>
      <c r="E51" s="184">
        <v>1370</v>
      </c>
      <c r="F51" s="184">
        <v>55</v>
      </c>
      <c r="G51" s="184" t="s">
        <v>495</v>
      </c>
      <c r="H51" s="184">
        <v>3</v>
      </c>
      <c r="I51" s="186" t="s">
        <v>486</v>
      </c>
      <c r="J51" s="271" t="s">
        <v>475</v>
      </c>
    </row>
    <row r="56" spans="1:10" x14ac:dyDescent="0.2">
      <c r="A56" s="260"/>
      <c r="B56" s="260"/>
      <c r="C56" s="260"/>
      <c r="D56" s="261"/>
      <c r="E56" s="261"/>
      <c r="F56" s="261"/>
      <c r="G56" s="261"/>
      <c r="H56" s="261"/>
      <c r="I56" s="261"/>
    </row>
    <row r="57" spans="1:10" x14ac:dyDescent="0.2">
      <c r="A57" s="260"/>
      <c r="B57" s="260"/>
      <c r="C57" s="260"/>
      <c r="D57" s="261"/>
      <c r="E57" s="261"/>
      <c r="F57" s="261"/>
      <c r="G57" s="261"/>
      <c r="H57" s="261"/>
      <c r="I57" s="261"/>
    </row>
    <row r="58" spans="1:10" x14ac:dyDescent="0.2">
      <c r="A58" s="260"/>
      <c r="B58" s="260"/>
      <c r="C58" s="260"/>
      <c r="D58" s="261"/>
      <c r="E58" s="261"/>
      <c r="F58" s="261"/>
      <c r="G58" s="261"/>
      <c r="H58" s="261"/>
      <c r="I58" s="261"/>
    </row>
    <row r="59" spans="1:10" x14ac:dyDescent="0.2">
      <c r="A59" s="260"/>
      <c r="B59" s="260"/>
      <c r="C59" s="260"/>
      <c r="D59" s="261"/>
      <c r="E59" s="261"/>
      <c r="F59" s="261"/>
      <c r="G59" s="261"/>
      <c r="H59" s="261"/>
      <c r="I59" s="261"/>
    </row>
    <row r="60" spans="1:10" ht="14.25" x14ac:dyDescent="0.2">
      <c r="A60" s="262"/>
      <c r="B60" s="262"/>
      <c r="C60" s="262"/>
      <c r="D60" s="262"/>
      <c r="E60" s="262"/>
      <c r="F60" s="262"/>
      <c r="G60" s="262"/>
      <c r="H60" s="262"/>
      <c r="I60" s="262"/>
    </row>
    <row r="61" spans="1:10" ht="14.25" x14ac:dyDescent="0.2">
      <c r="A61" s="263"/>
      <c r="B61" s="264"/>
      <c r="C61" s="264"/>
      <c r="D61" s="265"/>
      <c r="E61" s="265"/>
      <c r="F61" s="265"/>
      <c r="G61" s="265"/>
      <c r="H61" s="265"/>
      <c r="I61" s="265"/>
    </row>
    <row r="62" spans="1:10" ht="15" x14ac:dyDescent="0.2">
      <c r="A62" s="266"/>
      <c r="B62" s="267"/>
      <c r="C62" s="267"/>
      <c r="D62" s="268"/>
      <c r="E62" s="268"/>
      <c r="F62" s="268"/>
      <c r="G62" s="268"/>
      <c r="H62" s="268"/>
      <c r="I62" s="268"/>
    </row>
    <row r="63" spans="1:10" ht="15" x14ac:dyDescent="0.2">
      <c r="A63" s="266"/>
      <c r="B63" s="267"/>
      <c r="C63" s="267"/>
      <c r="D63" s="268"/>
      <c r="E63" s="268"/>
      <c r="F63" s="268"/>
      <c r="G63" s="268"/>
      <c r="H63" s="268"/>
      <c r="I63" s="268"/>
    </row>
    <row r="64" spans="1:10" ht="15" x14ac:dyDescent="0.2">
      <c r="A64" s="266"/>
      <c r="B64" s="267"/>
      <c r="C64" s="267"/>
      <c r="D64" s="268"/>
      <c r="E64" s="268"/>
      <c r="F64" s="268"/>
      <c r="G64" s="268"/>
      <c r="H64" s="268"/>
      <c r="I64" s="268"/>
    </row>
    <row r="65" spans="1:9" ht="14.25" x14ac:dyDescent="0.2">
      <c r="A65" s="262"/>
      <c r="B65" s="262"/>
      <c r="C65" s="262"/>
      <c r="D65" s="262"/>
      <c r="E65" s="262"/>
      <c r="F65" s="262"/>
      <c r="G65" s="262"/>
      <c r="H65" s="262"/>
      <c r="I65" s="262"/>
    </row>
    <row r="66" spans="1:9" ht="14.25" x14ac:dyDescent="0.2">
      <c r="A66" s="263"/>
      <c r="B66" s="264"/>
      <c r="C66" s="264"/>
      <c r="D66" s="265"/>
      <c r="E66" s="265"/>
      <c r="F66" s="265"/>
      <c r="G66" s="265"/>
      <c r="H66" s="265"/>
      <c r="I66" s="265"/>
    </row>
    <row r="67" spans="1:9" ht="15" x14ac:dyDescent="0.2">
      <c r="A67" s="266"/>
      <c r="B67" s="267"/>
      <c r="C67" s="267"/>
      <c r="D67" s="268"/>
      <c r="E67" s="268"/>
      <c r="F67" s="268"/>
      <c r="G67" s="268"/>
      <c r="H67" s="268"/>
      <c r="I67" s="268"/>
    </row>
    <row r="68" spans="1:9" ht="15" x14ac:dyDescent="0.2">
      <c r="A68" s="266"/>
      <c r="B68" s="267"/>
      <c r="C68" s="267"/>
      <c r="D68" s="268"/>
      <c r="E68" s="268"/>
      <c r="F68" s="268"/>
      <c r="G68" s="268"/>
      <c r="H68" s="268"/>
      <c r="I68" s="268"/>
    </row>
    <row r="69" spans="1:9" ht="15" x14ac:dyDescent="0.2">
      <c r="A69" s="266"/>
      <c r="B69" s="267"/>
      <c r="C69" s="267"/>
      <c r="D69" s="268"/>
      <c r="E69" s="268"/>
      <c r="F69" s="268"/>
      <c r="G69" s="268"/>
      <c r="H69" s="268"/>
      <c r="I69" s="268"/>
    </row>
    <row r="70" spans="1:9" x14ac:dyDescent="0.2">
      <c r="A70" s="260"/>
      <c r="B70" s="260"/>
      <c r="C70" s="260"/>
      <c r="D70" s="261"/>
      <c r="E70" s="261"/>
      <c r="F70" s="261"/>
      <c r="G70" s="261"/>
      <c r="H70" s="261"/>
      <c r="I70" s="261"/>
    </row>
  </sheetData>
  <mergeCells count="17">
    <mergeCell ref="B64:C64"/>
    <mergeCell ref="B66:C66"/>
    <mergeCell ref="B67:C67"/>
    <mergeCell ref="A1:J1"/>
    <mergeCell ref="A65:I65"/>
    <mergeCell ref="A2:A3"/>
    <mergeCell ref="I2:I3"/>
    <mergeCell ref="C2:C3"/>
    <mergeCell ref="B2:B3"/>
    <mergeCell ref="J2:J3"/>
    <mergeCell ref="D2:H2"/>
    <mergeCell ref="A60:I60"/>
    <mergeCell ref="B68:C68"/>
    <mergeCell ref="B69:C69"/>
    <mergeCell ref="B61:C61"/>
    <mergeCell ref="B62:C62"/>
    <mergeCell ref="B63:C63"/>
  </mergeCells>
  <phoneticPr fontId="0" type="noConversion"/>
  <pageMargins left="0.25" right="0.25" top="0.75" bottom="0.75" header="0.3" footer="0.3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workbookViewId="0">
      <selection activeCell="D32" sqref="D32"/>
    </sheetView>
  </sheetViews>
  <sheetFormatPr defaultRowHeight="15" x14ac:dyDescent="0.25"/>
  <cols>
    <col min="1" max="1" width="73.7109375" style="69" customWidth="1"/>
    <col min="2" max="2" width="5.5703125" style="133" customWidth="1"/>
    <col min="3" max="3" width="17.28515625" style="69" bestFit="1" customWidth="1"/>
    <col min="4" max="4" width="16.42578125" style="69" customWidth="1"/>
    <col min="5" max="5" width="17.28515625" style="69" bestFit="1" customWidth="1"/>
    <col min="6" max="6" width="16.42578125" style="69" customWidth="1"/>
    <col min="7" max="7" width="17.28515625" style="69" bestFit="1" customWidth="1"/>
    <col min="8" max="8" width="16.42578125" style="69" customWidth="1"/>
    <col min="9" max="16384" width="9.140625" style="68"/>
  </cols>
  <sheetData>
    <row r="1" spans="1:8" s="69" customFormat="1" ht="15.75" customHeight="1" x14ac:dyDescent="0.25">
      <c r="A1" s="236" t="s">
        <v>10</v>
      </c>
      <c r="B1" s="242" t="s">
        <v>93</v>
      </c>
      <c r="C1" s="238" t="s">
        <v>43</v>
      </c>
      <c r="D1" s="239"/>
      <c r="E1" s="238" t="s">
        <v>75</v>
      </c>
      <c r="F1" s="239"/>
      <c r="G1" s="238" t="s">
        <v>92</v>
      </c>
      <c r="H1" s="239"/>
    </row>
    <row r="2" spans="1:8" s="69" customFormat="1" ht="28.5" customHeight="1" x14ac:dyDescent="0.25">
      <c r="A2" s="237"/>
      <c r="B2" s="243"/>
      <c r="C2" s="240"/>
      <c r="D2" s="241"/>
      <c r="E2" s="240"/>
      <c r="F2" s="241"/>
      <c r="G2" s="240"/>
      <c r="H2" s="241"/>
    </row>
    <row r="3" spans="1:8" s="90" customFormat="1" ht="15.75" customHeight="1" x14ac:dyDescent="0.25">
      <c r="A3" s="88" t="s">
        <v>885</v>
      </c>
      <c r="B3" s="125"/>
      <c r="C3" s="89" t="s">
        <v>11</v>
      </c>
      <c r="D3" s="89" t="s">
        <v>12</v>
      </c>
      <c r="E3" s="89" t="s">
        <v>11</v>
      </c>
      <c r="F3" s="89" t="s">
        <v>12</v>
      </c>
      <c r="G3" s="89" t="s">
        <v>11</v>
      </c>
      <c r="H3" s="89" t="s">
        <v>12</v>
      </c>
    </row>
    <row r="4" spans="1:8" s="90" customFormat="1" ht="15.75" customHeight="1" x14ac:dyDescent="0.25">
      <c r="A4" s="88"/>
      <c r="B4" s="125"/>
      <c r="C4" s="91"/>
      <c r="D4" s="91"/>
      <c r="E4" s="91"/>
      <c r="F4" s="91"/>
      <c r="G4" s="91"/>
      <c r="H4" s="91"/>
    </row>
    <row r="5" spans="1:8" s="90" customFormat="1" x14ac:dyDescent="0.25">
      <c r="A5" s="92" t="s">
        <v>886</v>
      </c>
      <c r="B5" s="126"/>
      <c r="C5" s="91"/>
      <c r="D5" s="91"/>
      <c r="E5" s="91"/>
      <c r="F5" s="91"/>
      <c r="G5" s="91"/>
      <c r="H5" s="91"/>
    </row>
    <row r="6" spans="1:8" x14ac:dyDescent="0.25">
      <c r="A6" s="93" t="s">
        <v>887</v>
      </c>
      <c r="B6" s="127"/>
      <c r="C6" s="94"/>
      <c r="D6" s="94"/>
      <c r="E6" s="94"/>
      <c r="F6" s="94"/>
      <c r="G6" s="94"/>
      <c r="H6" s="94"/>
    </row>
    <row r="7" spans="1:8" x14ac:dyDescent="0.25">
      <c r="A7" s="93" t="s">
        <v>13</v>
      </c>
      <c r="B7" s="127">
        <v>0.33329999999999999</v>
      </c>
      <c r="C7" s="119">
        <v>1000</v>
      </c>
      <c r="D7" s="94">
        <f>C7/3</f>
        <v>333.33333333333331</v>
      </c>
      <c r="E7" s="119">
        <v>1000</v>
      </c>
      <c r="F7" s="94">
        <f>C7/3+E7/3</f>
        <v>666.66666666666663</v>
      </c>
      <c r="G7" s="119">
        <v>1000</v>
      </c>
      <c r="H7" s="94">
        <f>C7/3+E7/3+G7/3</f>
        <v>1000</v>
      </c>
    </row>
    <row r="8" spans="1:8" x14ac:dyDescent="0.25">
      <c r="A8" s="93" t="s">
        <v>888</v>
      </c>
      <c r="B8" s="127"/>
      <c r="C8" s="91"/>
      <c r="D8" s="91"/>
      <c r="E8" s="91"/>
      <c r="F8" s="91"/>
      <c r="G8" s="91"/>
      <c r="H8" s="91"/>
    </row>
    <row r="9" spans="1:8" x14ac:dyDescent="0.25">
      <c r="A9" s="93" t="s">
        <v>14</v>
      </c>
      <c r="B9" s="127"/>
      <c r="C9" s="119"/>
      <c r="D9" s="94"/>
      <c r="E9" s="119"/>
      <c r="F9" s="94"/>
      <c r="G9" s="119"/>
      <c r="H9" s="94"/>
    </row>
    <row r="10" spans="1:8" x14ac:dyDescent="0.25">
      <c r="A10" s="93" t="s">
        <v>889</v>
      </c>
      <c r="B10" s="127"/>
      <c r="C10" s="91"/>
      <c r="D10" s="91"/>
      <c r="E10" s="91"/>
      <c r="F10" s="91"/>
      <c r="G10" s="91"/>
      <c r="H10" s="91"/>
    </row>
    <row r="11" spans="1:8" x14ac:dyDescent="0.25">
      <c r="A11" s="93" t="s">
        <v>15</v>
      </c>
      <c r="B11" s="127"/>
      <c r="C11" s="119"/>
      <c r="D11" s="94"/>
      <c r="E11" s="119"/>
      <c r="F11" s="94"/>
      <c r="G11" s="119"/>
      <c r="H11" s="94"/>
    </row>
    <row r="12" spans="1:8" x14ac:dyDescent="0.25">
      <c r="A12" s="93" t="s">
        <v>890</v>
      </c>
      <c r="B12" s="127"/>
      <c r="C12" s="94"/>
      <c r="D12" s="95"/>
      <c r="E12" s="91"/>
      <c r="F12" s="95"/>
      <c r="G12" s="91"/>
      <c r="H12" s="95"/>
    </row>
    <row r="13" spans="1:8" x14ac:dyDescent="0.25">
      <c r="A13" s="88" t="s">
        <v>891</v>
      </c>
      <c r="B13" s="125"/>
      <c r="C13" s="103">
        <f t="shared" ref="C13:H13" si="0">SUBTOTAL(9,C6:C12)</f>
        <v>1000</v>
      </c>
      <c r="D13" s="103">
        <f t="shared" si="0"/>
        <v>333.33333333333331</v>
      </c>
      <c r="E13" s="103">
        <f t="shared" si="0"/>
        <v>1000</v>
      </c>
      <c r="F13" s="103">
        <f t="shared" si="0"/>
        <v>666.66666666666663</v>
      </c>
      <c r="G13" s="103">
        <f t="shared" si="0"/>
        <v>1000</v>
      </c>
      <c r="H13" s="103">
        <f t="shared" si="0"/>
        <v>1000</v>
      </c>
    </row>
    <row r="14" spans="1:8" x14ac:dyDescent="0.25">
      <c r="A14" s="96"/>
      <c r="B14" s="127"/>
      <c r="C14" s="94"/>
      <c r="D14" s="94"/>
      <c r="E14" s="94"/>
      <c r="F14" s="94"/>
      <c r="G14" s="94"/>
      <c r="H14" s="94"/>
    </row>
    <row r="15" spans="1:8" ht="30" x14ac:dyDescent="0.25">
      <c r="A15" s="97" t="s">
        <v>892</v>
      </c>
      <c r="B15" s="128"/>
      <c r="C15" s="98"/>
      <c r="D15" s="98"/>
      <c r="E15" s="98"/>
      <c r="F15" s="98"/>
      <c r="G15" s="98"/>
      <c r="H15" s="98"/>
    </row>
    <row r="16" spans="1:8" x14ac:dyDescent="0.25">
      <c r="A16" s="92" t="s">
        <v>893</v>
      </c>
      <c r="B16" s="126"/>
      <c r="C16" s="119"/>
      <c r="D16" s="91"/>
      <c r="E16" s="119"/>
      <c r="F16" s="91"/>
      <c r="G16" s="119"/>
      <c r="H16" s="91"/>
    </row>
    <row r="17" spans="1:8" x14ac:dyDescent="0.25">
      <c r="A17" s="93" t="s">
        <v>894</v>
      </c>
      <c r="B17" s="127">
        <v>0.03</v>
      </c>
      <c r="C17" s="119">
        <v>15000</v>
      </c>
      <c r="D17" s="94">
        <f>C17*B17</f>
        <v>450</v>
      </c>
      <c r="E17" s="119">
        <v>5000</v>
      </c>
      <c r="F17" s="94">
        <f>C17*B17+E17*B17</f>
        <v>600</v>
      </c>
      <c r="G17" s="119">
        <v>5000</v>
      </c>
      <c r="H17" s="94">
        <f>C17*B17+E17*B17+G17*B17</f>
        <v>750</v>
      </c>
    </row>
    <row r="18" spans="1:8" x14ac:dyDescent="0.25">
      <c r="A18" s="93" t="s">
        <v>895</v>
      </c>
      <c r="B18" s="127"/>
      <c r="C18" s="94"/>
      <c r="D18" s="94"/>
      <c r="E18" s="94"/>
      <c r="F18" s="94"/>
      <c r="G18" s="94"/>
      <c r="H18" s="94"/>
    </row>
    <row r="19" spans="1:8" x14ac:dyDescent="0.25">
      <c r="A19" s="93" t="s">
        <v>16</v>
      </c>
      <c r="B19" s="127">
        <v>0.15</v>
      </c>
      <c r="C19" s="119"/>
      <c r="D19" s="94">
        <f>C19*B19/2</f>
        <v>0</v>
      </c>
      <c r="E19" s="119"/>
      <c r="F19" s="94">
        <f>C19*B19+E19*B19/2</f>
        <v>0</v>
      </c>
      <c r="G19" s="119"/>
      <c r="H19" s="94">
        <f>C19*B19+E19*B19+G19*B19/2</f>
        <v>0</v>
      </c>
    </row>
    <row r="20" spans="1:8" x14ac:dyDescent="0.25">
      <c r="A20" s="93" t="s">
        <v>17</v>
      </c>
      <c r="B20" s="127">
        <v>0.15</v>
      </c>
      <c r="C20" s="119">
        <v>3000</v>
      </c>
      <c r="D20" s="94">
        <f>C20*B20/2</f>
        <v>225</v>
      </c>
      <c r="E20" s="119">
        <v>5000</v>
      </c>
      <c r="F20" s="94">
        <f>C20*B20+E20*B20/2</f>
        <v>825</v>
      </c>
      <c r="G20" s="119">
        <v>3000</v>
      </c>
      <c r="H20" s="94">
        <f>C20*B20+E20*B20+G20*B20/2</f>
        <v>1425</v>
      </c>
    </row>
    <row r="21" spans="1:8" x14ac:dyDescent="0.25">
      <c r="A21" s="93" t="s">
        <v>18</v>
      </c>
      <c r="B21" s="127">
        <v>0.15</v>
      </c>
      <c r="C21" s="119"/>
      <c r="D21" s="94">
        <f>C21*B21/2</f>
        <v>0</v>
      </c>
      <c r="E21" s="119"/>
      <c r="F21" s="94">
        <f>C21*B21+E21*B21/2</f>
        <v>0</v>
      </c>
      <c r="G21" s="119"/>
      <c r="H21" s="94">
        <f>C21*B21+E21*B21+G21*B21/2</f>
        <v>0</v>
      </c>
    </row>
    <row r="22" spans="1:8" x14ac:dyDescent="0.25">
      <c r="A22" s="93" t="s">
        <v>896</v>
      </c>
      <c r="B22" s="127"/>
      <c r="C22" s="94"/>
      <c r="D22" s="94"/>
      <c r="E22" s="94"/>
      <c r="F22" s="94"/>
      <c r="G22" s="94"/>
      <c r="H22" s="94"/>
    </row>
    <row r="23" spans="1:8" x14ac:dyDescent="0.25">
      <c r="A23" s="93" t="s">
        <v>19</v>
      </c>
      <c r="B23" s="127">
        <v>0.15</v>
      </c>
      <c r="C23" s="119">
        <v>500</v>
      </c>
      <c r="D23" s="94">
        <f>C23*B23/2</f>
        <v>37.5</v>
      </c>
      <c r="E23" s="119">
        <v>500</v>
      </c>
      <c r="F23" s="94">
        <f>C23*B23+E23*B23/2</f>
        <v>112.5</v>
      </c>
      <c r="G23" s="119">
        <v>500</v>
      </c>
      <c r="H23" s="94">
        <f>C23*B23+E23*B23+G23*B23/2</f>
        <v>187.5</v>
      </c>
    </row>
    <row r="24" spans="1:8" x14ac:dyDescent="0.25">
      <c r="A24" s="93" t="s">
        <v>20</v>
      </c>
      <c r="B24" s="127">
        <v>0.15</v>
      </c>
      <c r="C24" s="119">
        <v>2000</v>
      </c>
      <c r="D24" s="94">
        <f>C24*B24/2</f>
        <v>150</v>
      </c>
      <c r="E24" s="119">
        <v>1000</v>
      </c>
      <c r="F24" s="94">
        <f>C24*B24+E24*B24/2</f>
        <v>375</v>
      </c>
      <c r="G24" s="119">
        <v>1000</v>
      </c>
      <c r="H24" s="94">
        <f>C24*B24+E24*B24+G24*B24/2</f>
        <v>525</v>
      </c>
    </row>
    <row r="25" spans="1:8" x14ac:dyDescent="0.25">
      <c r="A25" s="93" t="s">
        <v>897</v>
      </c>
      <c r="B25" s="127"/>
      <c r="C25" s="119"/>
      <c r="D25" s="94"/>
      <c r="E25" s="119"/>
      <c r="F25" s="94"/>
      <c r="G25" s="119"/>
      <c r="H25" s="94"/>
    </row>
    <row r="26" spans="1:8" x14ac:dyDescent="0.25">
      <c r="A26" s="93" t="s">
        <v>898</v>
      </c>
      <c r="B26" s="127"/>
      <c r="C26" s="94"/>
      <c r="D26" s="94"/>
      <c r="E26" s="94"/>
      <c r="F26" s="94"/>
      <c r="G26" s="94"/>
      <c r="H26" s="94"/>
    </row>
    <row r="27" spans="1:8" x14ac:dyDescent="0.25">
      <c r="A27" s="93" t="s">
        <v>21</v>
      </c>
      <c r="B27" s="127">
        <v>0.15</v>
      </c>
      <c r="C27" s="119"/>
      <c r="D27" s="94">
        <f>C27*B27/2</f>
        <v>0</v>
      </c>
      <c r="E27" s="119"/>
      <c r="F27" s="94">
        <f>C27*B27+E27*B27/2</f>
        <v>0</v>
      </c>
      <c r="G27" s="119"/>
      <c r="H27" s="94">
        <f>C27*B27+E27*B27+G27*B27/2</f>
        <v>0</v>
      </c>
    </row>
    <row r="28" spans="1:8" x14ac:dyDescent="0.25">
      <c r="A28" s="93" t="s">
        <v>44</v>
      </c>
      <c r="B28" s="127">
        <v>0.12</v>
      </c>
      <c r="C28" s="119"/>
      <c r="D28" s="94">
        <f t="shared" ref="D28:D33" si="1">C28*B28/2</f>
        <v>0</v>
      </c>
      <c r="E28" s="119"/>
      <c r="F28" s="94">
        <f t="shared" ref="F28:F33" si="2">C28*B28+E28*B28/2</f>
        <v>0</v>
      </c>
      <c r="G28" s="119"/>
      <c r="H28" s="94">
        <f t="shared" ref="H28:H33" si="3">C28*B28+E28*B28+G28*B28/2</f>
        <v>0</v>
      </c>
    </row>
    <row r="29" spans="1:8" x14ac:dyDescent="0.25">
      <c r="A29" s="93" t="s">
        <v>22</v>
      </c>
      <c r="B29" s="127">
        <v>0.2</v>
      </c>
      <c r="C29" s="119">
        <v>1500</v>
      </c>
      <c r="D29" s="94">
        <f t="shared" si="1"/>
        <v>150</v>
      </c>
      <c r="E29" s="119">
        <v>1000</v>
      </c>
      <c r="F29" s="94">
        <f t="shared" si="2"/>
        <v>400</v>
      </c>
      <c r="G29" s="119">
        <v>1000</v>
      </c>
      <c r="H29" s="94">
        <f t="shared" si="3"/>
        <v>600</v>
      </c>
    </row>
    <row r="30" spans="1:8" x14ac:dyDescent="0.25">
      <c r="A30" s="93" t="s">
        <v>23</v>
      </c>
      <c r="B30" s="127">
        <v>0.2</v>
      </c>
      <c r="C30" s="119"/>
      <c r="D30" s="94">
        <f t="shared" si="1"/>
        <v>0</v>
      </c>
      <c r="E30" s="119"/>
      <c r="F30" s="94">
        <f t="shared" si="2"/>
        <v>0</v>
      </c>
      <c r="G30" s="119"/>
      <c r="H30" s="94">
        <f t="shared" si="3"/>
        <v>0</v>
      </c>
    </row>
    <row r="31" spans="1:8" x14ac:dyDescent="0.25">
      <c r="A31" s="93" t="s">
        <v>24</v>
      </c>
      <c r="B31" s="127">
        <v>0.2</v>
      </c>
      <c r="C31" s="119">
        <v>15000</v>
      </c>
      <c r="D31" s="94">
        <f t="shared" si="1"/>
        <v>1500</v>
      </c>
      <c r="E31" s="119"/>
      <c r="F31" s="94">
        <f t="shared" si="2"/>
        <v>3000</v>
      </c>
      <c r="G31" s="119"/>
      <c r="H31" s="94">
        <f t="shared" si="3"/>
        <v>3000</v>
      </c>
    </row>
    <row r="32" spans="1:8" x14ac:dyDescent="0.25">
      <c r="A32" s="93" t="s">
        <v>25</v>
      </c>
      <c r="B32" s="127">
        <v>0.25</v>
      </c>
      <c r="C32" s="119"/>
      <c r="D32" s="94">
        <f t="shared" si="1"/>
        <v>0</v>
      </c>
      <c r="E32" s="119"/>
      <c r="F32" s="94">
        <f t="shared" si="2"/>
        <v>0</v>
      </c>
      <c r="G32" s="119"/>
      <c r="H32" s="94">
        <f t="shared" si="3"/>
        <v>0</v>
      </c>
    </row>
    <row r="33" spans="1:8" x14ac:dyDescent="0.25">
      <c r="A33" s="93" t="s">
        <v>26</v>
      </c>
      <c r="B33" s="127">
        <v>0.15</v>
      </c>
      <c r="C33" s="119"/>
      <c r="D33" s="94">
        <f t="shared" si="1"/>
        <v>0</v>
      </c>
      <c r="E33" s="119"/>
      <c r="F33" s="94">
        <f t="shared" si="2"/>
        <v>0</v>
      </c>
      <c r="G33" s="119"/>
      <c r="H33" s="94">
        <f t="shared" si="3"/>
        <v>0</v>
      </c>
    </row>
    <row r="34" spans="1:8" x14ac:dyDescent="0.25">
      <c r="A34" s="93" t="s">
        <v>899</v>
      </c>
      <c r="B34" s="127"/>
      <c r="C34" s="119"/>
      <c r="D34" s="94"/>
      <c r="E34" s="119"/>
      <c r="F34" s="94"/>
      <c r="G34" s="119"/>
      <c r="H34" s="94"/>
    </row>
    <row r="35" spans="1:8" x14ac:dyDescent="0.25">
      <c r="A35" s="88" t="s">
        <v>900</v>
      </c>
      <c r="B35" s="125"/>
      <c r="C35" s="103">
        <f t="shared" ref="C35:H35" si="4">SUBTOTAL(9,C16:C34)</f>
        <v>37000</v>
      </c>
      <c r="D35" s="103">
        <f t="shared" si="4"/>
        <v>2512.5</v>
      </c>
      <c r="E35" s="103">
        <f t="shared" si="4"/>
        <v>12500</v>
      </c>
      <c r="F35" s="103">
        <f t="shared" si="4"/>
        <v>5312.5</v>
      </c>
      <c r="G35" s="103">
        <f t="shared" si="4"/>
        <v>10500</v>
      </c>
      <c r="H35" s="103">
        <f t="shared" si="4"/>
        <v>6487.5</v>
      </c>
    </row>
    <row r="36" spans="1:8" x14ac:dyDescent="0.25">
      <c r="A36" s="96"/>
      <c r="B36" s="127"/>
      <c r="C36" s="94"/>
      <c r="D36" s="94"/>
      <c r="E36" s="94"/>
      <c r="F36" s="94"/>
      <c r="G36" s="94"/>
      <c r="H36" s="94"/>
    </row>
    <row r="37" spans="1:8" x14ac:dyDescent="0.25">
      <c r="A37" s="99"/>
      <c r="B37" s="129"/>
      <c r="C37" s="100"/>
      <c r="D37" s="98"/>
      <c r="E37" s="98"/>
      <c r="F37" s="98"/>
      <c r="G37" s="98"/>
      <c r="H37" s="98"/>
    </row>
    <row r="38" spans="1:8" s="101" customFormat="1" x14ac:dyDescent="0.25">
      <c r="A38" s="104" t="s">
        <v>27</v>
      </c>
      <c r="B38" s="130"/>
      <c r="C38" s="105">
        <f t="shared" ref="C38:H38" si="5">C35+C13</f>
        <v>38000</v>
      </c>
      <c r="D38" s="105">
        <f t="shared" si="5"/>
        <v>2845.8333333333335</v>
      </c>
      <c r="E38" s="105">
        <f t="shared" si="5"/>
        <v>13500</v>
      </c>
      <c r="F38" s="105">
        <f t="shared" si="5"/>
        <v>5979.166666666667</v>
      </c>
      <c r="G38" s="105">
        <f t="shared" si="5"/>
        <v>11500</v>
      </c>
      <c r="H38" s="105">
        <f t="shared" si="5"/>
        <v>7487.5</v>
      </c>
    </row>
    <row r="39" spans="1:8" x14ac:dyDescent="0.25">
      <c r="A39" s="83"/>
      <c r="B39" s="131"/>
      <c r="C39" s="102"/>
      <c r="D39" s="102"/>
      <c r="E39" s="102"/>
      <c r="F39" s="102"/>
      <c r="G39" s="102"/>
      <c r="H39" s="102"/>
    </row>
    <row r="41" spans="1:8" x14ac:dyDescent="0.25">
      <c r="A41" s="117" t="s">
        <v>46</v>
      </c>
      <c r="B41" s="132"/>
    </row>
    <row r="42" spans="1:8" x14ac:dyDescent="0.25">
      <c r="A42" s="69" t="s">
        <v>76</v>
      </c>
    </row>
    <row r="43" spans="1:8" x14ac:dyDescent="0.25">
      <c r="A43" s="69" t="s">
        <v>77</v>
      </c>
    </row>
    <row r="44" spans="1:8" x14ac:dyDescent="0.25">
      <c r="A44" s="69" t="s">
        <v>47</v>
      </c>
    </row>
    <row r="45" spans="1:8" x14ac:dyDescent="0.25">
      <c r="A45" s="69" t="s">
        <v>141</v>
      </c>
    </row>
  </sheetData>
  <mergeCells count="5">
    <mergeCell ref="A1:A2"/>
    <mergeCell ref="C1:D2"/>
    <mergeCell ref="E1:F2"/>
    <mergeCell ref="G1:H2"/>
    <mergeCell ref="B1:B2"/>
  </mergeCells>
  <phoneticPr fontId="0" type="noConversion"/>
  <pageMargins left="0.7" right="0.7" top="0.75" bottom="0.75" header="0.3" footer="0.3"/>
  <pageSetup paperSize="9" scale="72" orientation="landscape" r:id="rId1"/>
  <headerFooter>
    <oddFooter>&amp;C&amp;"Arial,Grassetto"Gruppo Consulenti Aziendali - P.le Stazione 6, 35131, Padova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B42" sqref="B42"/>
    </sheetView>
  </sheetViews>
  <sheetFormatPr defaultRowHeight="15" x14ac:dyDescent="0.25"/>
  <cols>
    <col min="1" max="1" width="70.5703125" style="115" customWidth="1"/>
    <col min="2" max="4" width="15" style="106" customWidth="1"/>
    <col min="5" max="16384" width="9.140625" style="106"/>
  </cols>
  <sheetData>
    <row r="1" spans="1:4" ht="25.5" customHeight="1" x14ac:dyDescent="0.25">
      <c r="A1" s="244" t="s">
        <v>45</v>
      </c>
      <c r="B1" s="246" t="s">
        <v>43</v>
      </c>
      <c r="C1" s="246" t="s">
        <v>75</v>
      </c>
      <c r="D1" s="246" t="s">
        <v>92</v>
      </c>
    </row>
    <row r="2" spans="1:4" ht="17.25" customHeight="1" x14ac:dyDescent="0.25">
      <c r="A2" s="245"/>
      <c r="B2" s="247"/>
      <c r="C2" s="247"/>
      <c r="D2" s="247"/>
    </row>
    <row r="3" spans="1:4" ht="17.25" customHeight="1" x14ac:dyDescent="0.25">
      <c r="A3" s="107" t="s">
        <v>983</v>
      </c>
      <c r="B3" s="108" t="e">
        <f>'All. A3'!B53</f>
        <v>#REF!</v>
      </c>
      <c r="C3" s="108">
        <f>'All. A3'!C53</f>
        <v>71770.989999999758</v>
      </c>
      <c r="D3" s="108">
        <f>'All. A3'!D53</f>
        <v>69479.307499999646</v>
      </c>
    </row>
    <row r="4" spans="1:4" x14ac:dyDescent="0.25">
      <c r="A4" s="110" t="s">
        <v>980</v>
      </c>
      <c r="B4" s="109"/>
      <c r="C4" s="109"/>
      <c r="D4" s="109"/>
    </row>
    <row r="5" spans="1:4" x14ac:dyDescent="0.25">
      <c r="A5" s="110" t="s">
        <v>981</v>
      </c>
      <c r="B5" s="109"/>
      <c r="C5" s="109"/>
      <c r="D5" s="109"/>
    </row>
    <row r="6" spans="1:4" x14ac:dyDescent="0.25">
      <c r="A6" s="110" t="s">
        <v>982</v>
      </c>
      <c r="B6" s="109"/>
      <c r="C6" s="109"/>
      <c r="D6" s="109"/>
    </row>
    <row r="7" spans="1:4" x14ac:dyDescent="0.25">
      <c r="A7" s="110" t="s">
        <v>989</v>
      </c>
      <c r="B7" s="109"/>
      <c r="C7" s="109"/>
      <c r="D7" s="109"/>
    </row>
    <row r="8" spans="1:4" ht="17.25" customHeight="1" x14ac:dyDescent="0.25">
      <c r="A8" s="107" t="s">
        <v>1009</v>
      </c>
      <c r="B8" s="108" t="e">
        <f>SUM(B3:B7)</f>
        <v>#REF!</v>
      </c>
      <c r="C8" s="108">
        <f>SUM(C3:C7)</f>
        <v>71770.989999999758</v>
      </c>
      <c r="D8" s="108">
        <f>SUM(D3:D7)</f>
        <v>69479.307499999646</v>
      </c>
    </row>
    <row r="9" spans="1:4" x14ac:dyDescent="0.25">
      <c r="A9" s="110" t="s">
        <v>984</v>
      </c>
      <c r="B9" s="109">
        <f>'All. A3'!B24+'All. A3'!B25</f>
        <v>38184.343333333338</v>
      </c>
      <c r="C9" s="109">
        <f>'All. A3'!C24+'All. A3'!C25</f>
        <v>32061.07</v>
      </c>
      <c r="D9" s="109">
        <f>'All. A3'!D24+'All. A3'!D25</f>
        <v>24883.229999999996</v>
      </c>
    </row>
    <row r="10" spans="1:4" x14ac:dyDescent="0.25">
      <c r="A10" s="110" t="s">
        <v>985</v>
      </c>
      <c r="B10" s="109">
        <f>'All. A3'!B27+'All. A3'!B29+'All. A3'!B30</f>
        <v>2000</v>
      </c>
      <c r="C10" s="109">
        <f>'All. A3'!C27+'All. A3'!C29+'All. A3'!C30</f>
        <v>2000</v>
      </c>
      <c r="D10" s="109">
        <f>'All. A3'!D27+'All. A3'!D29+'All. A3'!D30</f>
        <v>2000</v>
      </c>
    </row>
    <row r="11" spans="1:4" x14ac:dyDescent="0.25">
      <c r="A11" s="110" t="s">
        <v>986</v>
      </c>
      <c r="B11" s="109">
        <f>'All. A3'!B26</f>
        <v>0</v>
      </c>
      <c r="C11" s="109">
        <f>'All. A3'!C26</f>
        <v>0</v>
      </c>
      <c r="D11" s="109">
        <f>'All. A3'!D26</f>
        <v>0</v>
      </c>
    </row>
    <row r="12" spans="1:4" x14ac:dyDescent="0.25">
      <c r="A12" s="110" t="s">
        <v>987</v>
      </c>
      <c r="B12" s="109"/>
      <c r="C12" s="109"/>
      <c r="D12" s="109"/>
    </row>
    <row r="13" spans="1:4" ht="17.25" customHeight="1" x14ac:dyDescent="0.25">
      <c r="A13" s="107" t="s">
        <v>988</v>
      </c>
      <c r="B13" s="108" t="e">
        <f>SUM(B8:B12)</f>
        <v>#REF!</v>
      </c>
      <c r="C13" s="108">
        <f>SUM(C8:C12)</f>
        <v>105832.05999999976</v>
      </c>
      <c r="D13" s="108">
        <f>SUM(D8:D12)</f>
        <v>96362.537499999642</v>
      </c>
    </row>
    <row r="14" spans="1:4" x14ac:dyDescent="0.25">
      <c r="A14" s="110" t="s">
        <v>990</v>
      </c>
      <c r="B14" s="109"/>
      <c r="C14" s="109"/>
      <c r="D14" s="109"/>
    </row>
    <row r="15" spans="1:4" x14ac:dyDescent="0.25">
      <c r="A15" s="110" t="s">
        <v>1</v>
      </c>
      <c r="B15" s="109"/>
      <c r="C15" s="109"/>
      <c r="D15" s="109"/>
    </row>
    <row r="16" spans="1:4" x14ac:dyDescent="0.25">
      <c r="A16" s="110" t="s">
        <v>3</v>
      </c>
      <c r="B16" s="109"/>
      <c r="C16" s="109"/>
      <c r="D16" s="109"/>
    </row>
    <row r="17" spans="1:4" x14ac:dyDescent="0.25">
      <c r="A17" s="110" t="s">
        <v>4</v>
      </c>
      <c r="B17" s="109"/>
      <c r="C17" s="109"/>
      <c r="D17" s="109"/>
    </row>
    <row r="18" spans="1:4" x14ac:dyDescent="0.25">
      <c r="A18" s="110" t="s">
        <v>991</v>
      </c>
      <c r="B18" s="109"/>
      <c r="C18" s="109"/>
      <c r="D18" s="109"/>
    </row>
    <row r="19" spans="1:4" x14ac:dyDescent="0.25">
      <c r="A19" s="110" t="s">
        <v>2</v>
      </c>
      <c r="B19" s="109">
        <f>-'All. A5'!E124-'All. A5'!E123</f>
        <v>0</v>
      </c>
      <c r="C19" s="109"/>
      <c r="D19" s="109"/>
    </row>
    <row r="20" spans="1:4" ht="17.25" customHeight="1" x14ac:dyDescent="0.25">
      <c r="A20" s="107" t="s">
        <v>992</v>
      </c>
      <c r="B20" s="108" t="e">
        <f>SUM(B13:B19)</f>
        <v>#REF!</v>
      </c>
      <c r="C20" s="108">
        <f>SUM(C13:C19)</f>
        <v>105832.05999999976</v>
      </c>
      <c r="D20" s="108">
        <f>SUM(D13:D19)</f>
        <v>96362.537499999642</v>
      </c>
    </row>
    <row r="21" spans="1:4" x14ac:dyDescent="0.25">
      <c r="A21" s="110" t="s">
        <v>993</v>
      </c>
      <c r="B21" s="109"/>
      <c r="C21" s="109"/>
      <c r="D21" s="109"/>
    </row>
    <row r="22" spans="1:4" x14ac:dyDescent="0.25">
      <c r="A22" s="110" t="s">
        <v>994</v>
      </c>
      <c r="B22" s="109"/>
      <c r="C22" s="109"/>
      <c r="D22" s="109"/>
    </row>
    <row r="23" spans="1:4" x14ac:dyDescent="0.25">
      <c r="A23" s="110" t="s">
        <v>995</v>
      </c>
      <c r="B23" s="109"/>
      <c r="C23" s="109"/>
      <c r="D23" s="109"/>
    </row>
    <row r="24" spans="1:4" x14ac:dyDescent="0.25">
      <c r="A24" s="110" t="s">
        <v>5</v>
      </c>
      <c r="B24" s="109"/>
      <c r="C24" s="109"/>
      <c r="D24" s="109"/>
    </row>
    <row r="25" spans="1:4" ht="17.25" customHeight="1" x14ac:dyDescent="0.25">
      <c r="A25" s="111" t="s">
        <v>1010</v>
      </c>
      <c r="B25" s="112" t="e">
        <f>SUM(B20:B24)</f>
        <v>#REF!</v>
      </c>
      <c r="C25" s="112">
        <f>SUM(C20:C24)</f>
        <v>105832.05999999976</v>
      </c>
      <c r="D25" s="112">
        <f>SUM(D20:D24)</f>
        <v>96362.537499999642</v>
      </c>
    </row>
    <row r="26" spans="1:4" ht="17.25" customHeight="1" x14ac:dyDescent="0.25">
      <c r="A26" s="107" t="s">
        <v>978</v>
      </c>
      <c r="B26" s="108"/>
      <c r="C26" s="108"/>
      <c r="D26" s="108"/>
    </row>
    <row r="27" spans="1:4" x14ac:dyDescent="0.25">
      <c r="A27" s="110" t="s">
        <v>996</v>
      </c>
      <c r="B27" s="109"/>
      <c r="C27" s="109"/>
      <c r="D27" s="109"/>
    </row>
    <row r="28" spans="1:4" x14ac:dyDescent="0.25">
      <c r="A28" s="110" t="s">
        <v>997</v>
      </c>
      <c r="B28" s="109"/>
      <c r="C28" s="109"/>
      <c r="D28" s="109"/>
    </row>
    <row r="29" spans="1:4" x14ac:dyDescent="0.25">
      <c r="A29" s="110" t="s">
        <v>999</v>
      </c>
      <c r="B29" s="109"/>
      <c r="C29" s="109"/>
      <c r="D29" s="109"/>
    </row>
    <row r="30" spans="1:4" x14ac:dyDescent="0.25">
      <c r="A30" s="110" t="s">
        <v>998</v>
      </c>
      <c r="B30" s="109"/>
      <c r="C30" s="109"/>
      <c r="D30" s="109"/>
    </row>
    <row r="31" spans="1:4" x14ac:dyDescent="0.25">
      <c r="A31" s="110" t="s">
        <v>1000</v>
      </c>
      <c r="B31" s="109"/>
      <c r="C31" s="109"/>
      <c r="D31" s="109"/>
    </row>
    <row r="32" spans="1:4" x14ac:dyDescent="0.25">
      <c r="A32" s="110" t="s">
        <v>1001</v>
      </c>
      <c r="B32" s="109"/>
      <c r="C32" s="109"/>
      <c r="D32" s="109"/>
    </row>
    <row r="33" spans="1:4" ht="17.25" customHeight="1" x14ac:dyDescent="0.25">
      <c r="A33" s="111" t="s">
        <v>1011</v>
      </c>
      <c r="B33" s="112">
        <f>SUM(B27:B32)</f>
        <v>0</v>
      </c>
      <c r="C33" s="112">
        <f>SUM(C27:C32)</f>
        <v>0</v>
      </c>
      <c r="D33" s="112">
        <f>SUM(D27:D32)</f>
        <v>0</v>
      </c>
    </row>
    <row r="34" spans="1:4" ht="17.25" customHeight="1" x14ac:dyDescent="0.25">
      <c r="A34" s="107" t="s">
        <v>979</v>
      </c>
      <c r="B34" s="108"/>
      <c r="C34" s="108"/>
      <c r="D34" s="108"/>
    </row>
    <row r="35" spans="1:4" x14ac:dyDescent="0.25">
      <c r="A35" s="110" t="s">
        <v>1002</v>
      </c>
      <c r="B35" s="109"/>
      <c r="C35" s="109"/>
      <c r="D35" s="109"/>
    </row>
    <row r="36" spans="1:4" x14ac:dyDescent="0.25">
      <c r="A36" s="110" t="s">
        <v>1003</v>
      </c>
      <c r="B36" s="109"/>
      <c r="C36" s="109"/>
      <c r="D36" s="109"/>
    </row>
    <row r="37" spans="1:4" x14ac:dyDescent="0.25">
      <c r="A37" s="110" t="s">
        <v>1004</v>
      </c>
      <c r="B37" s="109"/>
      <c r="C37" s="109"/>
      <c r="D37" s="109"/>
    </row>
    <row r="38" spans="1:4" x14ac:dyDescent="0.25">
      <c r="A38" s="110" t="s">
        <v>1005</v>
      </c>
      <c r="B38" s="109"/>
      <c r="C38" s="109"/>
      <c r="D38" s="109"/>
    </row>
    <row r="39" spans="1:4" ht="17.25" customHeight="1" x14ac:dyDescent="0.25">
      <c r="A39" s="111" t="s">
        <v>0</v>
      </c>
      <c r="B39" s="112">
        <f>SUM(B35:B38)</f>
        <v>0</v>
      </c>
      <c r="C39" s="112">
        <f>SUM(C35:C38)</f>
        <v>0</v>
      </c>
      <c r="D39" s="112">
        <f>SUM(D35:D38)</f>
        <v>0</v>
      </c>
    </row>
    <row r="40" spans="1:4" ht="17.25" customHeight="1" x14ac:dyDescent="0.25">
      <c r="A40" s="113" t="s">
        <v>1006</v>
      </c>
      <c r="B40" s="114" t="e">
        <f>B25+B33+B39</f>
        <v>#REF!</v>
      </c>
      <c r="C40" s="114">
        <f>C25+C33+C39</f>
        <v>105832.05999999976</v>
      </c>
      <c r="D40" s="114">
        <f>D25+D33+D39</f>
        <v>96362.537499999642</v>
      </c>
    </row>
    <row r="41" spans="1:4" ht="17.25" customHeight="1" x14ac:dyDescent="0.25">
      <c r="A41" s="107" t="s">
        <v>1007</v>
      </c>
      <c r="B41" s="136">
        <v>473.86</v>
      </c>
      <c r="C41" s="108" t="e">
        <f>B44</f>
        <v>#REF!</v>
      </c>
      <c r="D41" s="108" t="e">
        <f t="shared" ref="C41:D43" si="0">C44</f>
        <v>#REF!</v>
      </c>
    </row>
    <row r="42" spans="1:4" ht="17.25" customHeight="1" x14ac:dyDescent="0.25">
      <c r="A42" s="120" t="s">
        <v>78</v>
      </c>
      <c r="B42" s="124">
        <f>B41-B43</f>
        <v>0</v>
      </c>
      <c r="C42" s="124" t="e">
        <f>B45</f>
        <v>#REF!</v>
      </c>
      <c r="D42" s="124" t="e">
        <f t="shared" si="0"/>
        <v>#REF!</v>
      </c>
    </row>
    <row r="43" spans="1:4" ht="17.25" customHeight="1" x14ac:dyDescent="0.25">
      <c r="A43" s="120" t="s">
        <v>79</v>
      </c>
      <c r="B43" s="135">
        <v>473.86</v>
      </c>
      <c r="C43" s="124">
        <f t="shared" si="0"/>
        <v>0</v>
      </c>
      <c r="D43" s="124">
        <f t="shared" si="0"/>
        <v>0</v>
      </c>
    </row>
    <row r="44" spans="1:4" ht="17.25" customHeight="1" x14ac:dyDescent="0.25">
      <c r="A44" s="122" t="s">
        <v>1008</v>
      </c>
      <c r="B44" s="123" t="e">
        <f>B40+B41</f>
        <v>#REF!</v>
      </c>
      <c r="C44" s="123" t="e">
        <f>C40+C41</f>
        <v>#REF!</v>
      </c>
      <c r="D44" s="123" t="e">
        <f>D40+D41</f>
        <v>#REF!</v>
      </c>
    </row>
    <row r="45" spans="1:4" ht="17.25" customHeight="1" x14ac:dyDescent="0.25">
      <c r="A45" s="120" t="s">
        <v>78</v>
      </c>
      <c r="B45" s="124" t="e">
        <f>B44-B46</f>
        <v>#REF!</v>
      </c>
      <c r="C45" s="124" t="e">
        <f>C44-C46</f>
        <v>#REF!</v>
      </c>
      <c r="D45" s="124" t="e">
        <f>D44-D46</f>
        <v>#REF!</v>
      </c>
    </row>
    <row r="46" spans="1:4" ht="17.25" customHeight="1" x14ac:dyDescent="0.25">
      <c r="A46" s="121" t="s">
        <v>79</v>
      </c>
      <c r="B46" s="134"/>
      <c r="C46" s="134"/>
      <c r="D46" s="134"/>
    </row>
    <row r="48" spans="1:4" x14ac:dyDescent="0.25">
      <c r="A48" s="115" t="s">
        <v>80</v>
      </c>
      <c r="C48" s="116"/>
      <c r="D48" s="116"/>
    </row>
    <row r="49" spans="1:1" x14ac:dyDescent="0.25">
      <c r="A49" s="115" t="s">
        <v>54</v>
      </c>
    </row>
    <row r="50" spans="1:1" x14ac:dyDescent="0.25">
      <c r="A50" s="115" t="s">
        <v>81</v>
      </c>
    </row>
  </sheetData>
  <mergeCells count="4">
    <mergeCell ref="A1:A2"/>
    <mergeCell ref="B1:B2"/>
    <mergeCell ref="C1:C2"/>
    <mergeCell ref="D1:D2"/>
  </mergeCells>
  <phoneticPr fontId="0" type="noConversion"/>
  <pageMargins left="0.25" right="0.25" top="0.75" bottom="0.75" header="0.3" footer="0.3"/>
  <pageSetup paperSize="9" scale="87" fitToHeight="0" orientation="portrait" r:id="rId1"/>
  <headerFooter>
    <oddFooter>&amp;C&amp;"Arial,Grassetto"Gruppo Consulenti Aziendali - P.le Stazione 6, 35131, Padova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46" zoomScaleNormal="100" workbookViewId="0">
      <selection activeCell="C86" sqref="C86"/>
    </sheetView>
  </sheetViews>
  <sheetFormatPr defaultRowHeight="15" x14ac:dyDescent="0.25"/>
  <cols>
    <col min="1" max="1" width="80.28515625" style="7" customWidth="1"/>
    <col min="2" max="2" width="16.28515625" style="55" customWidth="1"/>
    <col min="3" max="3" width="15" style="55" customWidth="1"/>
    <col min="4" max="16384" width="9.140625" style="1"/>
  </cols>
  <sheetData>
    <row r="1" spans="1:3" ht="15" customHeight="1" x14ac:dyDescent="0.25">
      <c r="A1" s="248" t="s">
        <v>976</v>
      </c>
      <c r="B1" s="56" t="s">
        <v>94</v>
      </c>
      <c r="C1" s="56" t="s">
        <v>94</v>
      </c>
    </row>
    <row r="2" spans="1:3" ht="15" customHeight="1" x14ac:dyDescent="0.25">
      <c r="A2" s="249"/>
      <c r="B2" s="56" t="s">
        <v>946</v>
      </c>
      <c r="C2" s="56" t="s">
        <v>947</v>
      </c>
    </row>
    <row r="3" spans="1:3" ht="15" customHeight="1" x14ac:dyDescent="0.25">
      <c r="A3" s="3" t="s">
        <v>855</v>
      </c>
      <c r="B3" s="56"/>
      <c r="C3" s="56"/>
    </row>
    <row r="4" spans="1:3" ht="15" customHeight="1" x14ac:dyDescent="0.25">
      <c r="A4" s="2" t="s">
        <v>948</v>
      </c>
      <c r="B4" s="62"/>
      <c r="C4" s="62">
        <f>B5+B6+B11+B16+B17+B18</f>
        <v>2618230</v>
      </c>
    </row>
    <row r="5" spans="1:3" ht="15" customHeight="1" x14ac:dyDescent="0.25">
      <c r="A5" s="2" t="s">
        <v>96</v>
      </c>
      <c r="B5" s="62"/>
      <c r="C5" s="62"/>
    </row>
    <row r="6" spans="1:3" ht="15" customHeight="1" x14ac:dyDescent="0.25">
      <c r="A6" s="2" t="s">
        <v>95</v>
      </c>
      <c r="B6" s="62">
        <f>SUM(B7:B10)</f>
        <v>743505</v>
      </c>
      <c r="C6" s="62"/>
    </row>
    <row r="7" spans="1:3" ht="15" customHeight="1" x14ac:dyDescent="0.25">
      <c r="A7" s="2" t="s">
        <v>102</v>
      </c>
      <c r="B7" s="62"/>
      <c r="C7" s="62"/>
    </row>
    <row r="8" spans="1:3" ht="15" customHeight="1" x14ac:dyDescent="0.25">
      <c r="A8" s="2" t="s">
        <v>103</v>
      </c>
      <c r="B8" s="62">
        <f>'All. A5'!E103</f>
        <v>743505</v>
      </c>
      <c r="C8" s="62"/>
    </row>
    <row r="9" spans="1:3" ht="15" customHeight="1" x14ac:dyDescent="0.25">
      <c r="A9" s="2" t="s">
        <v>104</v>
      </c>
      <c r="B9" s="62">
        <f>'All. A5'!E101+'All. A5'!E104+'All. A5'!E106+'All. A5'!E108+'All. A5'!E110</f>
        <v>0</v>
      </c>
      <c r="C9" s="62"/>
    </row>
    <row r="10" spans="1:3" ht="15" customHeight="1" x14ac:dyDescent="0.25">
      <c r="A10" s="2" t="s">
        <v>105</v>
      </c>
      <c r="B10" s="62"/>
      <c r="C10" s="62"/>
    </row>
    <row r="11" spans="1:3" ht="15" customHeight="1" x14ac:dyDescent="0.25">
      <c r="A11" s="2" t="s">
        <v>97</v>
      </c>
      <c r="B11" s="62">
        <f>SUM(B12:B15)</f>
        <v>0</v>
      </c>
      <c r="C11" s="62"/>
    </row>
    <row r="12" spans="1:3" ht="15" customHeight="1" x14ac:dyDescent="0.25">
      <c r="A12" s="2" t="s">
        <v>106</v>
      </c>
      <c r="B12" s="62">
        <f>'All. A5'!E118</f>
        <v>0</v>
      </c>
      <c r="C12" s="62"/>
    </row>
    <row r="13" spans="1:3" ht="15" customHeight="1" x14ac:dyDescent="0.25">
      <c r="A13" s="2" t="s">
        <v>107</v>
      </c>
      <c r="B13" s="62">
        <f>'All. A5'!E119</f>
        <v>0</v>
      </c>
      <c r="C13" s="62"/>
    </row>
    <row r="14" spans="1:3" ht="15" customHeight="1" x14ac:dyDescent="0.25">
      <c r="A14" s="2" t="s">
        <v>108</v>
      </c>
      <c r="B14" s="62">
        <f>'All. A5'!E120+'All. A5'!E121</f>
        <v>0</v>
      </c>
      <c r="C14" s="62"/>
    </row>
    <row r="15" spans="1:3" ht="15" customHeight="1" x14ac:dyDescent="0.25">
      <c r="A15" s="2" t="s">
        <v>109</v>
      </c>
      <c r="B15" s="62"/>
      <c r="C15" s="62"/>
    </row>
    <row r="16" spans="1:3" ht="15" customHeight="1" x14ac:dyDescent="0.25">
      <c r="A16" s="2" t="s">
        <v>98</v>
      </c>
      <c r="B16" s="62">
        <f>'All. A5'!E126</f>
        <v>0</v>
      </c>
      <c r="C16" s="62"/>
    </row>
    <row r="17" spans="1:3" ht="15" customHeight="1" x14ac:dyDescent="0.25">
      <c r="A17" s="2" t="s">
        <v>99</v>
      </c>
      <c r="B17" s="62"/>
      <c r="C17" s="62"/>
    </row>
    <row r="18" spans="1:3" ht="15" customHeight="1" x14ac:dyDescent="0.25">
      <c r="A18" s="2" t="s">
        <v>100</v>
      </c>
      <c r="B18" s="62">
        <f>'All. A5'!E102+'All. A5'!E105+'All. A5'!E107+'All. A5'!E109+'All. A5'!E111+'All. A5'!E113+'All. A5'!E114+'All. A5'!E112</f>
        <v>1874725</v>
      </c>
      <c r="C18" s="62"/>
    </row>
    <row r="19" spans="1:3" ht="15" customHeight="1" x14ac:dyDescent="0.25">
      <c r="A19" s="2" t="s">
        <v>949</v>
      </c>
      <c r="B19" s="62"/>
      <c r="C19" s="62"/>
    </row>
    <row r="20" spans="1:3" ht="15" customHeight="1" x14ac:dyDescent="0.25">
      <c r="A20" s="2" t="s">
        <v>950</v>
      </c>
      <c r="B20" s="62"/>
      <c r="C20" s="62"/>
    </row>
    <row r="21" spans="1:3" ht="15" customHeight="1" x14ac:dyDescent="0.25">
      <c r="A21" s="2" t="s">
        <v>951</v>
      </c>
      <c r="B21" s="62"/>
      <c r="C21" s="62">
        <f>'All. A5'!E115</f>
        <v>0</v>
      </c>
    </row>
    <row r="22" spans="1:3" ht="15" customHeight="1" x14ac:dyDescent="0.25">
      <c r="A22" s="2" t="s">
        <v>952</v>
      </c>
      <c r="B22" s="62"/>
      <c r="C22" s="62" t="e">
        <f>SUM(B23:B24)</f>
        <v>#REF!</v>
      </c>
    </row>
    <row r="23" spans="1:3" ht="15" customHeight="1" x14ac:dyDescent="0.25">
      <c r="A23" s="2" t="s">
        <v>101</v>
      </c>
      <c r="B23" s="62">
        <f>'All. A5'!E123+'All. A5'!E124+'All. A5'!E125+'All. A5'!E127</f>
        <v>0</v>
      </c>
      <c r="C23" s="62"/>
    </row>
    <row r="24" spans="1:3" ht="15" customHeight="1" x14ac:dyDescent="0.25">
      <c r="A24" s="2" t="s">
        <v>110</v>
      </c>
      <c r="B24" s="62" t="e">
        <f>'All. A5'!E128+'All. A5'!E146</f>
        <v>#REF!</v>
      </c>
      <c r="C24" s="62"/>
    </row>
    <row r="25" spans="1:3" s="58" customFormat="1" ht="15" customHeight="1" x14ac:dyDescent="0.25">
      <c r="A25" s="59" t="s">
        <v>953</v>
      </c>
      <c r="B25" s="63"/>
      <c r="C25" s="63" t="e">
        <f>SUM(C4:C24)</f>
        <v>#REF!</v>
      </c>
    </row>
    <row r="26" spans="1:3" ht="15" customHeight="1" x14ac:dyDescent="0.25">
      <c r="A26" s="61" t="s">
        <v>977</v>
      </c>
      <c r="B26" s="62"/>
      <c r="C26" s="62"/>
    </row>
    <row r="27" spans="1:3" ht="15" customHeight="1" x14ac:dyDescent="0.25">
      <c r="A27" s="4" t="s">
        <v>954</v>
      </c>
      <c r="B27" s="62"/>
      <c r="C27" s="62">
        <f>'All. A5'!E152+'All. A5'!E315</f>
        <v>282500</v>
      </c>
    </row>
    <row r="28" spans="1:3" ht="15" customHeight="1" x14ac:dyDescent="0.25">
      <c r="A28" s="4" t="s">
        <v>955</v>
      </c>
      <c r="B28" s="62"/>
      <c r="C28" s="62">
        <f>SUM(B29:B32)</f>
        <v>1494700</v>
      </c>
    </row>
    <row r="29" spans="1:3" ht="15" customHeight="1" x14ac:dyDescent="0.25">
      <c r="A29" s="4" t="s">
        <v>111</v>
      </c>
      <c r="B29" s="62">
        <f>'All. A5'!E166+'All. A5'!E167+'All. A5'!E168+'All. A5'!E169+'All. A5'!E170+'All. A5'!E171+'All. A5'!E172+'All. A5'!E173+'All. A5'!E174+'All. A5'!E175+'All. A5'!E176+'All. A5'!E177</f>
        <v>1269500</v>
      </c>
      <c r="C29" s="62"/>
    </row>
    <row r="30" spans="1:3" ht="15" customHeight="1" x14ac:dyDescent="0.25">
      <c r="A30" s="4" t="s">
        <v>112</v>
      </c>
      <c r="B30" s="62">
        <f>'All. A5'!E178+'All. A5'!E179+'All. A5'!E185+'All. A5'!E186+'All. A5'!E187+'All. A5'!E188+'All. A5'!E189+'All. A5'!E190+'All. A5'!E191+'All. A5'!E192+'All. A5'!E193+'All. A5'!E194+'All. A5'!E195+'All. A5'!E196+'All. A5'!E197+'All. A5'!E198+'All. A5'!E199+'All. A5'!E200+'All. A5'!E211+'All. A5'!E212+'All. A5'!E213+'All. A5'!E214+'All. A5'!E215+'All. A5'!E216+'All. A5'!E217+'All. A5'!E218+'All. A5'!E318</f>
        <v>173400</v>
      </c>
      <c r="C30" s="62"/>
    </row>
    <row r="31" spans="1:3" ht="15" customHeight="1" x14ac:dyDescent="0.25">
      <c r="A31" s="4" t="s">
        <v>113</v>
      </c>
      <c r="B31" s="62">
        <f>'All. A5'!E180+'All. A5'!E181+'All. A5'!E182+'All. A5'!E183+'All. A5'!E184+'All. A5'!E202+'All. A5'!E204+'All. A5'!E205+'All. A5'!E206+'All. A5'!E207+'All. A5'!E208+'All. A5'!E210</f>
        <v>31100</v>
      </c>
      <c r="C31" s="62"/>
    </row>
    <row r="32" spans="1:3" ht="15" customHeight="1" x14ac:dyDescent="0.25">
      <c r="A32" s="4" t="s">
        <v>114</v>
      </c>
      <c r="B32" s="62">
        <f>+'All. A5'!E201+'All. A5'!E203+'All. A5'!E209</f>
        <v>20700</v>
      </c>
      <c r="C32" s="62"/>
    </row>
    <row r="33" spans="1:3" ht="15" customHeight="1" x14ac:dyDescent="0.25">
      <c r="A33" s="4" t="s">
        <v>956</v>
      </c>
      <c r="B33" s="62"/>
      <c r="C33" s="62">
        <f>'All. A5'!E219</f>
        <v>19000</v>
      </c>
    </row>
    <row r="34" spans="1:3" ht="15" customHeight="1" x14ac:dyDescent="0.25">
      <c r="A34" s="4" t="s">
        <v>957</v>
      </c>
      <c r="B34" s="62"/>
      <c r="C34" s="62">
        <f>SUM(B35:B39)</f>
        <v>880513.91249999998</v>
      </c>
    </row>
    <row r="35" spans="1:3" ht="15" customHeight="1" x14ac:dyDescent="0.25">
      <c r="A35" s="4" t="s">
        <v>115</v>
      </c>
      <c r="B35" s="62">
        <f>'All. A5'!E226</f>
        <v>642313.91249999998</v>
      </c>
      <c r="C35" s="62"/>
    </row>
    <row r="36" spans="1:3" ht="15" customHeight="1" x14ac:dyDescent="0.25">
      <c r="A36" s="5" t="s">
        <v>116</v>
      </c>
      <c r="B36" s="62">
        <f>'All. A5'!E231</f>
        <v>176200</v>
      </c>
      <c r="C36" s="62"/>
    </row>
    <row r="37" spans="1:3" ht="15" customHeight="1" x14ac:dyDescent="0.25">
      <c r="A37" s="4" t="s">
        <v>117</v>
      </c>
      <c r="B37" s="62">
        <f>'All. A5'!E236</f>
        <v>0</v>
      </c>
      <c r="C37" s="62"/>
    </row>
    <row r="38" spans="1:3" ht="15" customHeight="1" x14ac:dyDescent="0.25">
      <c r="A38" s="4" t="s">
        <v>118</v>
      </c>
      <c r="B38" s="62"/>
      <c r="C38" s="62"/>
    </row>
    <row r="39" spans="1:3" ht="15" customHeight="1" x14ac:dyDescent="0.25">
      <c r="A39" s="4" t="s">
        <v>119</v>
      </c>
      <c r="B39" s="62">
        <f>'All. A5'!E238+'All. A5'!E240</f>
        <v>62000</v>
      </c>
      <c r="C39" s="62"/>
    </row>
    <row r="40" spans="1:3" ht="15" customHeight="1" x14ac:dyDescent="0.25">
      <c r="A40" s="4" t="s">
        <v>958</v>
      </c>
      <c r="B40" s="62"/>
      <c r="C40" s="62">
        <f>SUM(B41:B44)</f>
        <v>40184.343333333338</v>
      </c>
    </row>
    <row r="41" spans="1:3" ht="15" customHeight="1" x14ac:dyDescent="0.25">
      <c r="A41" s="4" t="s">
        <v>120</v>
      </c>
      <c r="B41" s="62">
        <f>'All. A5'!E244</f>
        <v>9944.0233333333326</v>
      </c>
      <c r="C41" s="62"/>
    </row>
    <row r="42" spans="1:3" ht="15" customHeight="1" x14ac:dyDescent="0.25">
      <c r="A42" s="4" t="s">
        <v>121</v>
      </c>
      <c r="B42" s="62">
        <f>'All. A5'!E249+'All. A5'!E320</f>
        <v>28240.320000000003</v>
      </c>
      <c r="C42" s="62"/>
    </row>
    <row r="43" spans="1:3" ht="15" customHeight="1" x14ac:dyDescent="0.25">
      <c r="A43" s="4" t="s">
        <v>122</v>
      </c>
      <c r="B43" s="62">
        <f>'All. A5'!E264</f>
        <v>0</v>
      </c>
      <c r="C43" s="62"/>
    </row>
    <row r="44" spans="1:3" ht="15" customHeight="1" x14ac:dyDescent="0.25">
      <c r="A44" s="4" t="s">
        <v>123</v>
      </c>
      <c r="B44" s="62">
        <f>'All. A5'!E266</f>
        <v>2000</v>
      </c>
      <c r="C44" s="62"/>
    </row>
    <row r="45" spans="1:3" ht="15" customHeight="1" x14ac:dyDescent="0.25">
      <c r="A45" s="4" t="s">
        <v>959</v>
      </c>
      <c r="B45" s="62"/>
      <c r="C45" s="62">
        <f>'All. A5'!E269</f>
        <v>-2241.7200000000012</v>
      </c>
    </row>
    <row r="46" spans="1:3" ht="15" customHeight="1" x14ac:dyDescent="0.25">
      <c r="A46" s="4" t="s">
        <v>960</v>
      </c>
      <c r="B46" s="62"/>
      <c r="C46" s="62">
        <f>'All. A5'!E284</f>
        <v>0</v>
      </c>
    </row>
    <row r="47" spans="1:3" ht="15" customHeight="1" x14ac:dyDescent="0.25">
      <c r="A47" s="4" t="s">
        <v>961</v>
      </c>
      <c r="B47" s="62"/>
      <c r="C47" s="62">
        <f>'All. A5'!E288</f>
        <v>0</v>
      </c>
    </row>
    <row r="48" spans="1:3" ht="15" customHeight="1" x14ac:dyDescent="0.25">
      <c r="A48" s="4" t="s">
        <v>962</v>
      </c>
      <c r="B48" s="62"/>
      <c r="C48" s="62">
        <f>SUM(B49:B50)</f>
        <v>31500</v>
      </c>
    </row>
    <row r="49" spans="1:3" ht="15" customHeight="1" x14ac:dyDescent="0.25">
      <c r="A49" s="4" t="s">
        <v>124</v>
      </c>
      <c r="B49" s="62"/>
      <c r="C49" s="62"/>
    </row>
    <row r="50" spans="1:3" ht="15" customHeight="1" x14ac:dyDescent="0.25">
      <c r="A50" s="4" t="s">
        <v>125</v>
      </c>
      <c r="B50" s="62">
        <f>'All. A5'!E290+'All. A5'!E322</f>
        <v>31500</v>
      </c>
      <c r="C50" s="62"/>
    </row>
    <row r="51" spans="1:3" ht="15" customHeight="1" x14ac:dyDescent="0.25">
      <c r="A51" s="59" t="s">
        <v>963</v>
      </c>
      <c r="B51" s="62"/>
      <c r="C51" s="67">
        <f>SUM(C27:C50)</f>
        <v>2746156.5358333332</v>
      </c>
    </row>
    <row r="52" spans="1:3" ht="15" customHeight="1" x14ac:dyDescent="0.25">
      <c r="A52" s="59" t="s">
        <v>878</v>
      </c>
      <c r="B52" s="62"/>
      <c r="C52" s="67" t="e">
        <f>C25-C51</f>
        <v>#REF!</v>
      </c>
    </row>
    <row r="53" spans="1:3" ht="15" customHeight="1" x14ac:dyDescent="0.25">
      <c r="A53" s="61" t="s">
        <v>138</v>
      </c>
      <c r="B53" s="62"/>
      <c r="C53" s="62"/>
    </row>
    <row r="54" spans="1:3" ht="15" customHeight="1" x14ac:dyDescent="0.25">
      <c r="A54" s="6" t="s">
        <v>964</v>
      </c>
      <c r="B54" s="62"/>
      <c r="C54" s="62">
        <f>SUM(B55:B56)</f>
        <v>0</v>
      </c>
    </row>
    <row r="55" spans="1:3" ht="15" customHeight="1" x14ac:dyDescent="0.25">
      <c r="A55" s="6" t="s">
        <v>126</v>
      </c>
      <c r="B55" s="62">
        <f>'All. A5'!E328</f>
        <v>0</v>
      </c>
      <c r="C55" s="62"/>
    </row>
    <row r="56" spans="1:3" ht="15" customHeight="1" x14ac:dyDescent="0.25">
      <c r="A56" s="6" t="s">
        <v>127</v>
      </c>
      <c r="B56" s="62">
        <f>'All. A5'!E327</f>
        <v>0</v>
      </c>
      <c r="C56" s="62"/>
    </row>
    <row r="57" spans="1:3" ht="15" customHeight="1" x14ac:dyDescent="0.25">
      <c r="A57" s="6" t="s">
        <v>965</v>
      </c>
      <c r="B57" s="62"/>
      <c r="C57" s="62">
        <f>SUM(B58:B61)</f>
        <v>0</v>
      </c>
    </row>
    <row r="58" spans="1:3" ht="15" customHeight="1" x14ac:dyDescent="0.25">
      <c r="A58" s="6" t="s">
        <v>128</v>
      </c>
      <c r="B58" s="62">
        <f>'All. A5'!E330</f>
        <v>0</v>
      </c>
      <c r="C58" s="62"/>
    </row>
    <row r="59" spans="1:3" ht="15" customHeight="1" x14ac:dyDescent="0.25">
      <c r="A59" s="6" t="s">
        <v>130</v>
      </c>
      <c r="B59" s="62">
        <f>'All. A5'!E332</f>
        <v>0</v>
      </c>
      <c r="C59" s="62"/>
    </row>
    <row r="60" spans="1:3" ht="15" customHeight="1" x14ac:dyDescent="0.25">
      <c r="A60" s="6" t="s">
        <v>129</v>
      </c>
      <c r="B60" s="62">
        <f>'All. A5'!E335</f>
        <v>0</v>
      </c>
      <c r="C60" s="62"/>
    </row>
    <row r="61" spans="1:3" ht="15" customHeight="1" x14ac:dyDescent="0.25">
      <c r="A61" s="6" t="s">
        <v>131</v>
      </c>
      <c r="B61" s="62">
        <f>'All. A5'!E338</f>
        <v>0</v>
      </c>
      <c r="C61" s="62"/>
    </row>
    <row r="62" spans="1:3" ht="15" customHeight="1" x14ac:dyDescent="0.25">
      <c r="A62" s="6" t="s">
        <v>966</v>
      </c>
      <c r="B62" s="62"/>
      <c r="C62" s="62">
        <f>SUM(B63:B65)</f>
        <v>6649.2199999999993</v>
      </c>
    </row>
    <row r="63" spans="1:3" ht="15" customHeight="1" x14ac:dyDescent="0.25">
      <c r="A63" s="6" t="s">
        <v>132</v>
      </c>
      <c r="B63" s="62">
        <f>'All. A5'!E347+'All. A5'!E348+'All. A5'!E349+'All. A5'!E350+'All. A5'!E354</f>
        <v>6449.2199999999993</v>
      </c>
      <c r="C63" s="62"/>
    </row>
    <row r="64" spans="1:3" ht="15" customHeight="1" x14ac:dyDescent="0.25">
      <c r="A64" s="6" t="s">
        <v>133</v>
      </c>
      <c r="B64" s="62"/>
      <c r="C64" s="62"/>
    </row>
    <row r="65" spans="1:3" ht="15" customHeight="1" x14ac:dyDescent="0.25">
      <c r="A65" s="6" t="s">
        <v>134</v>
      </c>
      <c r="B65" s="62">
        <f>'All. A5'!E351+'All. A5'!E352+'All. A5'!E353</f>
        <v>200</v>
      </c>
      <c r="C65" s="62"/>
    </row>
    <row r="66" spans="1:3" ht="15" customHeight="1" x14ac:dyDescent="0.25">
      <c r="A66" s="6" t="s">
        <v>967</v>
      </c>
      <c r="B66" s="62"/>
      <c r="C66" s="62"/>
    </row>
    <row r="67" spans="1:3" ht="15" customHeight="1" x14ac:dyDescent="0.25">
      <c r="A67" s="60" t="s">
        <v>968</v>
      </c>
      <c r="B67" s="62"/>
      <c r="C67" s="67">
        <f>C54+C57-C62+C66</f>
        <v>-6649.2199999999993</v>
      </c>
    </row>
    <row r="68" spans="1:3" ht="15" customHeight="1" x14ac:dyDescent="0.25">
      <c r="A68" s="61" t="s">
        <v>969</v>
      </c>
      <c r="B68" s="62"/>
      <c r="C68" s="62"/>
    </row>
    <row r="69" spans="1:3" ht="15" customHeight="1" x14ac:dyDescent="0.25">
      <c r="A69" s="4" t="s">
        <v>970</v>
      </c>
      <c r="B69" s="62"/>
      <c r="C69" s="62">
        <f>SUM(B70:B72)</f>
        <v>0</v>
      </c>
    </row>
    <row r="70" spans="1:3" ht="15" customHeight="1" x14ac:dyDescent="0.25">
      <c r="A70" s="6" t="s">
        <v>135</v>
      </c>
      <c r="B70" s="62">
        <f>'All. A5'!E357</f>
        <v>0</v>
      </c>
      <c r="C70" s="62"/>
    </row>
    <row r="71" spans="1:3" ht="15" customHeight="1" x14ac:dyDescent="0.25">
      <c r="A71" s="6" t="s">
        <v>136</v>
      </c>
      <c r="B71" s="62">
        <f>'All. A5'!E358</f>
        <v>0</v>
      </c>
      <c r="C71" s="62"/>
    </row>
    <row r="72" spans="1:3" ht="15" customHeight="1" x14ac:dyDescent="0.25">
      <c r="A72" s="6" t="s">
        <v>137</v>
      </c>
      <c r="B72" s="62">
        <f>'All. A5'!E359</f>
        <v>0</v>
      </c>
      <c r="C72" s="62"/>
    </row>
    <row r="73" spans="1:3" ht="15" customHeight="1" x14ac:dyDescent="0.25">
      <c r="A73" s="6" t="s">
        <v>971</v>
      </c>
      <c r="B73" s="62"/>
      <c r="C73" s="62">
        <f>SUM(B74:B76)</f>
        <v>0</v>
      </c>
    </row>
    <row r="74" spans="1:3" ht="15" customHeight="1" x14ac:dyDescent="0.25">
      <c r="A74" s="6" t="s">
        <v>135</v>
      </c>
      <c r="B74" s="62">
        <f>'All. A5'!E361</f>
        <v>0</v>
      </c>
      <c r="C74" s="62"/>
    </row>
    <row r="75" spans="1:3" ht="15" customHeight="1" x14ac:dyDescent="0.25">
      <c r="A75" s="6" t="s">
        <v>136</v>
      </c>
      <c r="B75" s="62">
        <f>'All. A5'!E362</f>
        <v>0</v>
      </c>
      <c r="C75" s="62"/>
    </row>
    <row r="76" spans="1:3" ht="15" customHeight="1" x14ac:dyDescent="0.25">
      <c r="A76" s="6" t="s">
        <v>137</v>
      </c>
      <c r="B76" s="62">
        <f>'All. A5'!E363</f>
        <v>0</v>
      </c>
      <c r="C76" s="62"/>
    </row>
    <row r="77" spans="1:3" ht="15" customHeight="1" x14ac:dyDescent="0.25">
      <c r="A77" s="59" t="s">
        <v>972</v>
      </c>
      <c r="B77" s="62"/>
      <c r="C77" s="67">
        <f>C69-C73</f>
        <v>0</v>
      </c>
    </row>
    <row r="78" spans="1:3" ht="15" customHeight="1" x14ac:dyDescent="0.25">
      <c r="A78" s="61" t="s">
        <v>973</v>
      </c>
      <c r="B78" s="62"/>
      <c r="C78" s="67" t="e">
        <f>C52+C67+C77</f>
        <v>#REF!</v>
      </c>
    </row>
    <row r="79" spans="1:3" ht="15" customHeight="1" x14ac:dyDescent="0.25">
      <c r="A79" s="4" t="s">
        <v>974</v>
      </c>
      <c r="B79" s="62"/>
      <c r="C79" s="62">
        <f>'All. A5'!E366</f>
        <v>9400</v>
      </c>
    </row>
    <row r="80" spans="1:3" ht="15" customHeight="1" x14ac:dyDescent="0.25">
      <c r="A80" s="59" t="s">
        <v>975</v>
      </c>
      <c r="B80" s="62"/>
      <c r="C80" s="67" t="e">
        <f>C78-C79</f>
        <v>#REF!</v>
      </c>
    </row>
    <row r="81" spans="1:3" ht="15" customHeight="1" x14ac:dyDescent="0.25">
      <c r="A81" s="65" t="s">
        <v>53</v>
      </c>
      <c r="B81" s="64"/>
      <c r="C81" s="64">
        <f>'All. A5'!E376</f>
        <v>0</v>
      </c>
    </row>
    <row r="82" spans="1:3" ht="15" customHeight="1" x14ac:dyDescent="0.25">
      <c r="A82" s="65" t="s">
        <v>82</v>
      </c>
      <c r="B82" s="64"/>
      <c r="C82" s="64">
        <f>'All. A5'!E377</f>
        <v>12638.249999999998</v>
      </c>
    </row>
    <row r="83" spans="1:3" ht="15" customHeight="1" x14ac:dyDescent="0.25">
      <c r="A83" s="66" t="s">
        <v>942</v>
      </c>
      <c r="B83" s="64"/>
      <c r="C83" s="64" t="e">
        <f>'All. A5'!E378</f>
        <v>#REF!</v>
      </c>
    </row>
    <row r="85" spans="1:3" x14ac:dyDescent="0.25">
      <c r="C85" s="55" t="e">
        <f>C80='All. A2'!D53</f>
        <v>#REF!</v>
      </c>
    </row>
  </sheetData>
  <mergeCells count="1">
    <mergeCell ref="A1:A2"/>
  </mergeCells>
  <phoneticPr fontId="0" type="noConversion"/>
  <pageMargins left="0.75" right="0.75" top="1" bottom="1" header="0.5" footer="0.5"/>
  <pageSetup paperSize="9" scale="70" orientation="portrait" r:id="rId1"/>
  <headerFooter alignWithMargins="0">
    <oddFooter>&amp;C&amp;"Arial,Grassetto"Gruppo Consulenti Aziendali - P.le Stazione 6, 35131, Padova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E12" zoomScale="130" zoomScaleNormal="130" workbookViewId="0">
      <selection activeCell="N9" sqref="N9"/>
    </sheetView>
  </sheetViews>
  <sheetFormatPr defaultRowHeight="12.75" x14ac:dyDescent="0.2"/>
  <cols>
    <col min="1" max="1" width="9.140625" style="212"/>
    <col min="3" max="3" width="9.28515625" style="213" bestFit="1" customWidth="1"/>
    <col min="4" max="4" width="11.7109375" style="213" bestFit="1" customWidth="1"/>
    <col min="5" max="5" width="9.140625" style="213"/>
    <col min="7" max="7" width="9.28515625" style="213" bestFit="1" customWidth="1"/>
    <col min="8" max="8" width="11.7109375" style="213" bestFit="1" customWidth="1"/>
    <col min="9" max="9" width="9.140625" style="213"/>
    <col min="11" max="11" width="9.28515625" style="213" bestFit="1" customWidth="1"/>
    <col min="12" max="12" width="11.7109375" style="213" bestFit="1" customWidth="1"/>
    <col min="13" max="13" width="9.140625" style="213"/>
    <col min="15" max="15" width="9.28515625" style="213" bestFit="1" customWidth="1"/>
    <col min="16" max="16" width="11.7109375" style="213" bestFit="1" customWidth="1"/>
  </cols>
  <sheetData>
    <row r="1" spans="1:16" x14ac:dyDescent="0.2">
      <c r="A1" s="254" t="s">
        <v>580</v>
      </c>
      <c r="B1" s="223"/>
      <c r="C1" s="223"/>
      <c r="D1" s="223"/>
      <c r="E1" s="223"/>
      <c r="F1" s="223"/>
      <c r="G1" s="223"/>
      <c r="H1" s="223"/>
      <c r="I1"/>
      <c r="K1"/>
      <c r="L1"/>
      <c r="M1"/>
      <c r="O1"/>
      <c r="P1"/>
    </row>
    <row r="2" spans="1:16" x14ac:dyDescent="0.2">
      <c r="A2" s="250" t="s">
        <v>559</v>
      </c>
      <c r="B2" s="251"/>
      <c r="C2" s="251"/>
      <c r="D2" s="252"/>
      <c r="E2" s="250" t="s">
        <v>560</v>
      </c>
      <c r="F2" s="251"/>
      <c r="G2" s="251"/>
      <c r="H2" s="252"/>
      <c r="I2" s="253" t="s">
        <v>578</v>
      </c>
      <c r="J2" s="251"/>
      <c r="K2" s="251"/>
      <c r="L2" s="252"/>
      <c r="M2" s="253" t="s">
        <v>579</v>
      </c>
      <c r="N2" s="251"/>
      <c r="O2" s="251"/>
      <c r="P2" s="252"/>
    </row>
    <row r="3" spans="1:16" x14ac:dyDescent="0.2">
      <c r="A3" s="208" t="s">
        <v>561</v>
      </c>
      <c r="B3" s="140" t="s">
        <v>562</v>
      </c>
      <c r="C3" s="209" t="s">
        <v>563</v>
      </c>
      <c r="D3" s="209" t="s">
        <v>564</v>
      </c>
      <c r="E3" s="209" t="s">
        <v>561</v>
      </c>
      <c r="F3" s="140" t="s">
        <v>562</v>
      </c>
      <c r="G3" s="209" t="s">
        <v>563</v>
      </c>
      <c r="H3" s="209" t="s">
        <v>564</v>
      </c>
      <c r="I3" s="209" t="s">
        <v>561</v>
      </c>
      <c r="J3" s="140" t="s">
        <v>562</v>
      </c>
      <c r="K3" s="209" t="s">
        <v>563</v>
      </c>
      <c r="L3" s="209" t="s">
        <v>564</v>
      </c>
      <c r="M3" s="209" t="s">
        <v>561</v>
      </c>
      <c r="N3" s="140" t="s">
        <v>562</v>
      </c>
      <c r="O3" s="209" t="s">
        <v>563</v>
      </c>
      <c r="P3" s="209" t="s">
        <v>564</v>
      </c>
    </row>
    <row r="4" spans="1:16" x14ac:dyDescent="0.2">
      <c r="A4" s="208">
        <v>47.5</v>
      </c>
      <c r="B4" s="140"/>
      <c r="C4" s="209">
        <f t="shared" ref="C4:C14" si="0">A4*B4</f>
        <v>0</v>
      </c>
      <c r="D4" s="209">
        <f t="shared" ref="D4:D14" si="1">C4*365</f>
        <v>0</v>
      </c>
      <c r="E4" s="209">
        <f>A4+1</f>
        <v>48.5</v>
      </c>
      <c r="F4" s="140"/>
      <c r="G4" s="209">
        <f t="shared" ref="G4:G14" si="2">E4*F4</f>
        <v>0</v>
      </c>
      <c r="H4" s="209">
        <f t="shared" ref="H4:H14" si="3">G4*365</f>
        <v>0</v>
      </c>
      <c r="I4" s="209">
        <f>E4+1</f>
        <v>49.5</v>
      </c>
      <c r="J4" s="140"/>
      <c r="K4" s="209">
        <f t="shared" ref="K4:K14" si="4">I4*J4</f>
        <v>0</v>
      </c>
      <c r="L4" s="209">
        <f t="shared" ref="L4:L11" si="5">K4*365</f>
        <v>0</v>
      </c>
      <c r="M4" s="209">
        <f>I4+1</f>
        <v>50.5</v>
      </c>
      <c r="N4" s="140"/>
      <c r="O4" s="209">
        <f t="shared" ref="O4:O14" si="6">M4*N4</f>
        <v>0</v>
      </c>
      <c r="P4" s="209">
        <f t="shared" ref="P4:P11" si="7">O4*365</f>
        <v>0</v>
      </c>
    </row>
    <row r="5" spans="1:16" x14ac:dyDescent="0.2">
      <c r="A5" s="208"/>
      <c r="B5" s="140"/>
      <c r="C5" s="209"/>
      <c r="D5" s="209"/>
      <c r="E5" s="209">
        <v>53.5</v>
      </c>
      <c r="F5" s="140"/>
      <c r="G5" s="209">
        <f t="shared" si="2"/>
        <v>0</v>
      </c>
      <c r="H5" s="209">
        <f t="shared" si="3"/>
        <v>0</v>
      </c>
      <c r="I5" s="209">
        <f>E5+1</f>
        <v>54.5</v>
      </c>
      <c r="J5" s="140">
        <v>10</v>
      </c>
      <c r="K5" s="209">
        <f t="shared" si="4"/>
        <v>545</v>
      </c>
      <c r="L5" s="209">
        <f t="shared" si="5"/>
        <v>198925</v>
      </c>
      <c r="M5" s="209">
        <f>I5+1</f>
        <v>55.5</v>
      </c>
      <c r="N5" s="140">
        <v>20</v>
      </c>
      <c r="O5" s="209">
        <f t="shared" si="6"/>
        <v>1110</v>
      </c>
      <c r="P5" s="209">
        <f t="shared" si="7"/>
        <v>405150</v>
      </c>
    </row>
    <row r="6" spans="1:16" x14ac:dyDescent="0.2">
      <c r="A6" s="208">
        <v>53</v>
      </c>
      <c r="B6" s="140">
        <v>4</v>
      </c>
      <c r="C6" s="209">
        <f t="shared" si="0"/>
        <v>212</v>
      </c>
      <c r="D6" s="209">
        <f t="shared" si="1"/>
        <v>77380</v>
      </c>
      <c r="E6" s="209">
        <f t="shared" ref="E6:E11" si="8">A6+1</f>
        <v>54</v>
      </c>
      <c r="F6" s="140">
        <v>4</v>
      </c>
      <c r="G6" s="209">
        <f t="shared" si="2"/>
        <v>216</v>
      </c>
      <c r="H6" s="209">
        <f t="shared" si="3"/>
        <v>78840</v>
      </c>
      <c r="I6" s="209">
        <f>E6+1</f>
        <v>55</v>
      </c>
      <c r="J6" s="140">
        <v>4</v>
      </c>
      <c r="K6" s="209">
        <f t="shared" si="4"/>
        <v>220</v>
      </c>
      <c r="L6" s="209">
        <f t="shared" si="5"/>
        <v>80300</v>
      </c>
      <c r="M6" s="209">
        <f>I6+1</f>
        <v>56</v>
      </c>
      <c r="N6" s="140">
        <v>4</v>
      </c>
      <c r="O6" s="209">
        <f t="shared" si="6"/>
        <v>224</v>
      </c>
      <c r="P6" s="209">
        <f t="shared" si="7"/>
        <v>81760</v>
      </c>
    </row>
    <row r="7" spans="1:16" x14ac:dyDescent="0.2">
      <c r="A7" s="208">
        <v>55</v>
      </c>
      <c r="B7" s="140">
        <v>1</v>
      </c>
      <c r="C7" s="209">
        <v>1</v>
      </c>
      <c r="D7" s="209">
        <f t="shared" si="1"/>
        <v>365</v>
      </c>
      <c r="E7" s="209">
        <f t="shared" si="8"/>
        <v>56</v>
      </c>
      <c r="F7" s="140">
        <v>1</v>
      </c>
      <c r="G7" s="209">
        <f t="shared" si="2"/>
        <v>56</v>
      </c>
      <c r="H7" s="209">
        <f t="shared" si="3"/>
        <v>20440</v>
      </c>
      <c r="I7" s="209">
        <f>E7+1</f>
        <v>57</v>
      </c>
      <c r="J7" s="140">
        <v>1</v>
      </c>
      <c r="K7" s="209">
        <f t="shared" si="4"/>
        <v>57</v>
      </c>
      <c r="L7" s="209">
        <f t="shared" si="5"/>
        <v>20805</v>
      </c>
      <c r="M7" s="209">
        <f>I7+1</f>
        <v>58</v>
      </c>
      <c r="N7" s="140">
        <v>0</v>
      </c>
      <c r="O7" s="209">
        <f t="shared" si="6"/>
        <v>0</v>
      </c>
      <c r="P7" s="209">
        <f t="shared" si="7"/>
        <v>0</v>
      </c>
    </row>
    <row r="8" spans="1:16" x14ac:dyDescent="0.2">
      <c r="A8" s="208">
        <v>57</v>
      </c>
      <c r="B8" s="140">
        <v>32</v>
      </c>
      <c r="C8" s="209">
        <f t="shared" si="0"/>
        <v>1824</v>
      </c>
      <c r="D8" s="209">
        <f t="shared" si="1"/>
        <v>665760</v>
      </c>
      <c r="E8" s="209">
        <f t="shared" si="8"/>
        <v>58</v>
      </c>
      <c r="F8" s="140">
        <v>32</v>
      </c>
      <c r="G8" s="209">
        <f t="shared" si="2"/>
        <v>1856</v>
      </c>
      <c r="H8" s="209">
        <f t="shared" si="3"/>
        <v>677440</v>
      </c>
      <c r="I8" s="209">
        <f>E8+1</f>
        <v>59</v>
      </c>
      <c r="J8" s="140">
        <v>32</v>
      </c>
      <c r="K8" s="209">
        <f t="shared" si="4"/>
        <v>1888</v>
      </c>
      <c r="L8" s="209">
        <f t="shared" si="5"/>
        <v>689120</v>
      </c>
      <c r="M8" s="209">
        <f>I8+1</f>
        <v>60</v>
      </c>
      <c r="N8" s="140">
        <v>28</v>
      </c>
      <c r="O8" s="209">
        <f t="shared" si="6"/>
        <v>1680</v>
      </c>
      <c r="P8" s="209">
        <f t="shared" si="7"/>
        <v>613200</v>
      </c>
    </row>
    <row r="9" spans="1:16" x14ac:dyDescent="0.2">
      <c r="A9" s="208">
        <v>58.5</v>
      </c>
      <c r="B9" s="140">
        <v>37</v>
      </c>
      <c r="C9" s="209">
        <f t="shared" si="0"/>
        <v>2164.5</v>
      </c>
      <c r="D9" s="209">
        <f t="shared" si="1"/>
        <v>790042.5</v>
      </c>
      <c r="E9" s="209">
        <v>58.5</v>
      </c>
      <c r="F9" s="140">
        <v>37</v>
      </c>
      <c r="G9" s="209">
        <f t="shared" si="2"/>
        <v>2164.5</v>
      </c>
      <c r="H9" s="209">
        <f t="shared" si="3"/>
        <v>790042.5</v>
      </c>
      <c r="I9" s="209">
        <v>58.5</v>
      </c>
      <c r="J9" s="140">
        <v>37</v>
      </c>
      <c r="K9" s="209">
        <f t="shared" si="4"/>
        <v>2164.5</v>
      </c>
      <c r="L9" s="209">
        <f t="shared" si="5"/>
        <v>790042.5</v>
      </c>
      <c r="M9" s="209">
        <v>58.5</v>
      </c>
      <c r="N9" s="140">
        <v>32</v>
      </c>
      <c r="O9" s="209">
        <f t="shared" si="6"/>
        <v>1872</v>
      </c>
      <c r="P9" s="209">
        <f t="shared" si="7"/>
        <v>683280</v>
      </c>
    </row>
    <row r="10" spans="1:16" x14ac:dyDescent="0.2">
      <c r="A10" s="208">
        <v>65</v>
      </c>
      <c r="B10" s="140">
        <v>1</v>
      </c>
      <c r="C10" s="209">
        <f t="shared" si="0"/>
        <v>65</v>
      </c>
      <c r="D10" s="209">
        <f t="shared" si="1"/>
        <v>23725</v>
      </c>
      <c r="E10" s="209">
        <f t="shared" si="8"/>
        <v>66</v>
      </c>
      <c r="F10" s="140">
        <v>1</v>
      </c>
      <c r="G10" s="209">
        <f t="shared" si="2"/>
        <v>66</v>
      </c>
      <c r="H10" s="209">
        <f t="shared" si="3"/>
        <v>24090</v>
      </c>
      <c r="I10" s="209">
        <f>E10+1</f>
        <v>67</v>
      </c>
      <c r="J10" s="140">
        <v>1</v>
      </c>
      <c r="K10" s="209">
        <f t="shared" si="4"/>
        <v>67</v>
      </c>
      <c r="L10" s="209">
        <f t="shared" si="5"/>
        <v>24455</v>
      </c>
      <c r="M10" s="209">
        <f>I10+1</f>
        <v>68</v>
      </c>
      <c r="N10" s="140">
        <v>1</v>
      </c>
      <c r="O10" s="209">
        <f t="shared" si="6"/>
        <v>68</v>
      </c>
      <c r="P10" s="209">
        <f t="shared" si="7"/>
        <v>24820</v>
      </c>
    </row>
    <row r="11" spans="1:16" x14ac:dyDescent="0.2">
      <c r="A11" s="208">
        <v>66.5</v>
      </c>
      <c r="B11" s="140">
        <v>7</v>
      </c>
      <c r="C11" s="209">
        <v>1</v>
      </c>
      <c r="D11" s="209">
        <f t="shared" si="1"/>
        <v>365</v>
      </c>
      <c r="E11" s="209">
        <f t="shared" si="8"/>
        <v>67.5</v>
      </c>
      <c r="F11" s="140">
        <v>7</v>
      </c>
      <c r="G11" s="209">
        <f t="shared" si="2"/>
        <v>472.5</v>
      </c>
      <c r="H11" s="209">
        <f t="shared" si="3"/>
        <v>172462.5</v>
      </c>
      <c r="I11" s="209">
        <f>E11+1</f>
        <v>68.5</v>
      </c>
      <c r="J11" s="140">
        <v>16</v>
      </c>
      <c r="K11" s="209">
        <f t="shared" si="4"/>
        <v>1096</v>
      </c>
      <c r="L11" s="209">
        <f t="shared" si="5"/>
        <v>400040</v>
      </c>
      <c r="M11" s="209">
        <f>I11+1</f>
        <v>69.5</v>
      </c>
      <c r="N11" s="140">
        <v>16</v>
      </c>
      <c r="O11" s="209">
        <f t="shared" si="6"/>
        <v>1112</v>
      </c>
      <c r="P11" s="209">
        <f t="shared" si="7"/>
        <v>405880</v>
      </c>
    </row>
    <row r="12" spans="1:16" x14ac:dyDescent="0.2">
      <c r="A12" s="208"/>
      <c r="B12" s="140"/>
      <c r="C12" s="209"/>
      <c r="D12" s="209"/>
      <c r="E12" s="209">
        <v>73.5</v>
      </c>
      <c r="F12" s="140"/>
      <c r="G12" s="209">
        <f t="shared" si="2"/>
        <v>0</v>
      </c>
      <c r="H12" s="209"/>
      <c r="I12" s="209">
        <v>73.5</v>
      </c>
      <c r="J12" s="140"/>
      <c r="K12" s="209">
        <f t="shared" si="4"/>
        <v>0</v>
      </c>
      <c r="L12" s="209"/>
      <c r="M12" s="209">
        <v>73.5</v>
      </c>
      <c r="N12" s="140"/>
      <c r="O12" s="209">
        <f t="shared" si="6"/>
        <v>0</v>
      </c>
      <c r="P12" s="209"/>
    </row>
    <row r="13" spans="1:16" x14ac:dyDescent="0.2">
      <c r="A13" s="208"/>
      <c r="B13" s="140"/>
      <c r="C13" s="209"/>
      <c r="D13" s="209"/>
      <c r="E13" s="209">
        <v>87.5</v>
      </c>
      <c r="F13" s="140"/>
      <c r="G13" s="209">
        <f t="shared" si="2"/>
        <v>0</v>
      </c>
      <c r="H13" s="209">
        <f t="shared" si="3"/>
        <v>0</v>
      </c>
      <c r="I13" s="209">
        <v>87.5</v>
      </c>
      <c r="J13" s="140"/>
      <c r="K13" s="209">
        <f t="shared" si="4"/>
        <v>0</v>
      </c>
      <c r="L13" s="209">
        <f>K13*365</f>
        <v>0</v>
      </c>
      <c r="M13" s="209">
        <v>87.5</v>
      </c>
      <c r="N13" s="140"/>
      <c r="O13" s="209">
        <f t="shared" si="6"/>
        <v>0</v>
      </c>
      <c r="P13" s="209">
        <f>O13*365</f>
        <v>0</v>
      </c>
    </row>
    <row r="14" spans="1:16" x14ac:dyDescent="0.2">
      <c r="A14" s="208">
        <v>96.5</v>
      </c>
      <c r="B14" s="140"/>
      <c r="C14" s="209">
        <f t="shared" si="0"/>
        <v>0</v>
      </c>
      <c r="D14" s="209">
        <f t="shared" si="1"/>
        <v>0</v>
      </c>
      <c r="E14" s="209">
        <v>97</v>
      </c>
      <c r="F14" s="140"/>
      <c r="G14" s="209">
        <f t="shared" si="2"/>
        <v>0</v>
      </c>
      <c r="H14" s="209">
        <f t="shared" si="3"/>
        <v>0</v>
      </c>
      <c r="I14" s="209">
        <v>97</v>
      </c>
      <c r="J14" s="140"/>
      <c r="K14" s="209">
        <f t="shared" si="4"/>
        <v>0</v>
      </c>
      <c r="L14" s="209">
        <f>K14*365</f>
        <v>0</v>
      </c>
      <c r="M14" s="209">
        <v>97</v>
      </c>
      <c r="N14" s="140"/>
      <c r="O14" s="209">
        <f t="shared" si="6"/>
        <v>0</v>
      </c>
      <c r="P14" s="209">
        <f>O14*365</f>
        <v>0</v>
      </c>
    </row>
    <row r="15" spans="1:16" x14ac:dyDescent="0.2">
      <c r="A15" s="208" t="s">
        <v>947</v>
      </c>
      <c r="B15" s="140">
        <f>SUM(B4:B14)</f>
        <v>82</v>
      </c>
      <c r="C15" s="209">
        <f>SUM(C4:C14)</f>
        <v>4267.5</v>
      </c>
      <c r="D15" s="209">
        <f>C15*365</f>
        <v>1557637.5</v>
      </c>
      <c r="E15" s="209" t="s">
        <v>947</v>
      </c>
      <c r="F15" s="140">
        <f>SUM(F4:F14)</f>
        <v>82</v>
      </c>
      <c r="G15" s="209">
        <f>SUM(G4:G14)</f>
        <v>4831</v>
      </c>
      <c r="H15" s="209">
        <f>G15*365</f>
        <v>1763315</v>
      </c>
      <c r="I15" s="209" t="s">
        <v>947</v>
      </c>
      <c r="J15" s="140">
        <f>SUM(J4:J14)</f>
        <v>101</v>
      </c>
      <c r="K15" s="209">
        <f>SUM(K4:K14)</f>
        <v>6037.5</v>
      </c>
      <c r="L15" s="209">
        <f>K15*365</f>
        <v>2203687.5</v>
      </c>
      <c r="M15" s="209" t="s">
        <v>947</v>
      </c>
      <c r="N15" s="140">
        <f>SUM(N4:N14)</f>
        <v>101</v>
      </c>
      <c r="O15" s="209">
        <f>SUM(O4:O14)</f>
        <v>6066</v>
      </c>
      <c r="P15" s="209">
        <f>O15*365</f>
        <v>2214090</v>
      </c>
    </row>
    <row r="16" spans="1:16" x14ac:dyDescent="0.2">
      <c r="A16" s="250" t="s">
        <v>565</v>
      </c>
      <c r="B16" s="251"/>
      <c r="C16" s="251"/>
      <c r="D16" s="252"/>
      <c r="E16" s="250" t="s">
        <v>565</v>
      </c>
      <c r="F16" s="251"/>
      <c r="G16" s="251"/>
      <c r="H16" s="252"/>
      <c r="I16" s="250" t="s">
        <v>565</v>
      </c>
      <c r="J16" s="251"/>
      <c r="K16" s="251"/>
      <c r="L16" s="252"/>
      <c r="M16" s="250" t="s">
        <v>565</v>
      </c>
      <c r="N16" s="251"/>
      <c r="O16" s="251"/>
      <c r="P16" s="252"/>
    </row>
    <row r="17" spans="1:16" x14ac:dyDescent="0.2">
      <c r="A17" s="208">
        <v>49</v>
      </c>
      <c r="B17" s="140">
        <v>40</v>
      </c>
      <c r="C17" s="209">
        <f>A17*B17</f>
        <v>1960</v>
      </c>
      <c r="D17" s="209">
        <f>C17*365</f>
        <v>715400</v>
      </c>
      <c r="E17" s="209">
        <v>49</v>
      </c>
      <c r="F17" s="140">
        <v>37</v>
      </c>
      <c r="G17" s="209">
        <f>E17*F17</f>
        <v>1813</v>
      </c>
      <c r="H17" s="209">
        <f>G17*365</f>
        <v>661745</v>
      </c>
      <c r="I17" s="209">
        <v>49</v>
      </c>
      <c r="J17" s="140">
        <v>47</v>
      </c>
      <c r="K17" s="209">
        <f>I17*J17</f>
        <v>2303</v>
      </c>
      <c r="L17" s="209">
        <f>K17*365</f>
        <v>840595</v>
      </c>
      <c r="M17" s="209">
        <v>49</v>
      </c>
      <c r="N17" s="140">
        <v>47</v>
      </c>
      <c r="O17" s="209">
        <f>M17*N17</f>
        <v>2303</v>
      </c>
      <c r="P17" s="209">
        <f>O17*365</f>
        <v>840595</v>
      </c>
    </row>
    <row r="18" spans="1:16" x14ac:dyDescent="0.2">
      <c r="A18" s="208"/>
      <c r="B18" s="140"/>
      <c r="C18" s="209"/>
      <c r="D18" s="209"/>
      <c r="E18" s="209">
        <v>56</v>
      </c>
      <c r="F18" s="140">
        <v>4</v>
      </c>
      <c r="G18" s="209">
        <f>E18*F18</f>
        <v>224</v>
      </c>
      <c r="H18" s="209">
        <f>G18*365</f>
        <v>81760</v>
      </c>
      <c r="I18" s="209">
        <v>56</v>
      </c>
      <c r="J18" s="140">
        <v>12</v>
      </c>
      <c r="K18" s="209">
        <f>I18*J18</f>
        <v>672</v>
      </c>
      <c r="L18" s="209">
        <f>K18*365</f>
        <v>245280</v>
      </c>
      <c r="M18" s="209">
        <v>56</v>
      </c>
      <c r="N18" s="140">
        <v>12</v>
      </c>
      <c r="O18" s="209">
        <f>M18*N18</f>
        <v>672</v>
      </c>
      <c r="P18" s="209">
        <f>O18*365</f>
        <v>245280</v>
      </c>
    </row>
    <row r="19" spans="1:16" x14ac:dyDescent="0.2">
      <c r="A19" s="208" t="s">
        <v>947</v>
      </c>
      <c r="B19" s="210">
        <f>SUM(B17)</f>
        <v>40</v>
      </c>
      <c r="C19" s="209">
        <f>SUM(C17)</f>
        <v>1960</v>
      </c>
      <c r="D19" s="209">
        <f>SUM(D17)</f>
        <v>715400</v>
      </c>
      <c r="E19" s="209" t="s">
        <v>947</v>
      </c>
      <c r="F19" s="209">
        <f>SUM(F17)</f>
        <v>37</v>
      </c>
      <c r="G19" s="209">
        <f>SUM(G17:G18)</f>
        <v>2037</v>
      </c>
      <c r="H19" s="209">
        <f>SUM(H17:H18)</f>
        <v>743505</v>
      </c>
      <c r="I19" s="209" t="s">
        <v>947</v>
      </c>
      <c r="J19" s="209">
        <f>SUM(J17)</f>
        <v>47</v>
      </c>
      <c r="K19" s="209">
        <f>SUM(K17:K18)</f>
        <v>2975</v>
      </c>
      <c r="L19" s="209">
        <f>SUM(L17:L18)</f>
        <v>1085875</v>
      </c>
      <c r="M19" s="209" t="s">
        <v>947</v>
      </c>
      <c r="N19" s="209">
        <f>SUM(N17)</f>
        <v>47</v>
      </c>
      <c r="O19" s="209">
        <f>SUM(O17:O18)</f>
        <v>2975</v>
      </c>
      <c r="P19" s="209">
        <f>SUM(P17:P18)</f>
        <v>1085875</v>
      </c>
    </row>
    <row r="20" spans="1:16" x14ac:dyDescent="0.2">
      <c r="A20" s="250" t="s">
        <v>566</v>
      </c>
      <c r="B20" s="251"/>
      <c r="C20" s="251"/>
      <c r="D20" s="252"/>
      <c r="E20" s="250" t="s">
        <v>566</v>
      </c>
      <c r="F20" s="251"/>
      <c r="G20" s="251"/>
      <c r="H20" s="252"/>
      <c r="I20" s="250" t="s">
        <v>566</v>
      </c>
      <c r="J20" s="251"/>
      <c r="K20" s="251"/>
      <c r="L20" s="252"/>
      <c r="M20" s="250" t="s">
        <v>566</v>
      </c>
      <c r="N20" s="251"/>
      <c r="O20" s="251"/>
      <c r="P20" s="252"/>
    </row>
    <row r="21" spans="1:16" x14ac:dyDescent="0.2">
      <c r="A21" s="208">
        <v>33.5</v>
      </c>
      <c r="B21" s="140">
        <v>1</v>
      </c>
      <c r="C21" s="209">
        <f>A21*B21</f>
        <v>33.5</v>
      </c>
      <c r="D21" s="209">
        <f>C21*365</f>
        <v>12227.5</v>
      </c>
      <c r="E21" s="209">
        <f>A21+0.5</f>
        <v>34</v>
      </c>
      <c r="F21" s="140">
        <v>1</v>
      </c>
      <c r="G21" s="209">
        <f>E21*F21</f>
        <v>34</v>
      </c>
      <c r="H21" s="209">
        <f>G21*365</f>
        <v>12410</v>
      </c>
      <c r="I21" s="209">
        <f>E21+0.5</f>
        <v>34.5</v>
      </c>
      <c r="J21" s="140">
        <v>1</v>
      </c>
      <c r="K21" s="209">
        <f>I21*J21</f>
        <v>34.5</v>
      </c>
      <c r="L21" s="209">
        <f>K21*365</f>
        <v>12592.5</v>
      </c>
      <c r="M21" s="209">
        <f>I21+0.5</f>
        <v>35</v>
      </c>
      <c r="N21" s="140">
        <v>1</v>
      </c>
      <c r="O21" s="209">
        <f>M21*N21</f>
        <v>35</v>
      </c>
      <c r="P21" s="209">
        <f>O21*365</f>
        <v>12775</v>
      </c>
    </row>
    <row r="22" spans="1:16" x14ac:dyDescent="0.2">
      <c r="A22" s="208">
        <v>38.5</v>
      </c>
      <c r="B22" s="140"/>
      <c r="C22" s="209">
        <f>A22*B22</f>
        <v>0</v>
      </c>
      <c r="D22" s="209">
        <f>C22*365</f>
        <v>0</v>
      </c>
      <c r="E22" s="209">
        <f>A22+0.5</f>
        <v>39</v>
      </c>
      <c r="F22" s="140"/>
      <c r="G22" s="209">
        <f>E22*F22</f>
        <v>0</v>
      </c>
      <c r="H22" s="209">
        <f>G22*365</f>
        <v>0</v>
      </c>
      <c r="I22" s="209">
        <f>E22+0.5</f>
        <v>39.5</v>
      </c>
      <c r="J22" s="140"/>
      <c r="K22" s="209">
        <f>I22*J22</f>
        <v>0</v>
      </c>
      <c r="L22" s="209">
        <f>K22*365</f>
        <v>0</v>
      </c>
      <c r="M22" s="209">
        <f>I22+0.5</f>
        <v>40</v>
      </c>
      <c r="N22" s="140"/>
      <c r="O22" s="209">
        <f>M22*N22</f>
        <v>0</v>
      </c>
      <c r="P22" s="209">
        <f>O22*365</f>
        <v>0</v>
      </c>
    </row>
    <row r="23" spans="1:16" x14ac:dyDescent="0.2">
      <c r="A23" s="208">
        <v>17</v>
      </c>
      <c r="B23" s="140"/>
      <c r="C23" s="209">
        <f>A23*B23</f>
        <v>0</v>
      </c>
      <c r="D23" s="209">
        <f>C23*365</f>
        <v>0</v>
      </c>
      <c r="E23" s="209">
        <f>A23+0.5</f>
        <v>17.5</v>
      </c>
      <c r="F23" s="140"/>
      <c r="G23" s="209">
        <f>E23*F23</f>
        <v>0</v>
      </c>
      <c r="H23" s="209">
        <f>G23*365</f>
        <v>0</v>
      </c>
      <c r="I23" s="209">
        <f>E23+0.5</f>
        <v>18</v>
      </c>
      <c r="J23" s="140"/>
      <c r="K23" s="209">
        <f>I23*J23</f>
        <v>0</v>
      </c>
      <c r="L23" s="209">
        <f>K23*365</f>
        <v>0</v>
      </c>
      <c r="M23" s="209">
        <f>I23+0.5</f>
        <v>18.5</v>
      </c>
      <c r="N23" s="140"/>
      <c r="O23" s="209">
        <f>M23*N23</f>
        <v>0</v>
      </c>
      <c r="P23" s="209">
        <f>O23*365</f>
        <v>0</v>
      </c>
    </row>
    <row r="24" spans="1:16" x14ac:dyDescent="0.2">
      <c r="A24" s="208" t="s">
        <v>947</v>
      </c>
      <c r="B24" s="211">
        <f>SUM(B21:B23)</f>
        <v>1</v>
      </c>
      <c r="C24" s="209"/>
      <c r="D24" s="209">
        <f>SUM(D21:D23)</f>
        <v>12227.5</v>
      </c>
      <c r="E24" s="209" t="s">
        <v>947</v>
      </c>
      <c r="F24" s="209">
        <f>SUM(F21:F23)</f>
        <v>1</v>
      </c>
      <c r="G24" s="209"/>
      <c r="H24" s="209">
        <f>SUM(H21:H23)</f>
        <v>12410</v>
      </c>
      <c r="I24" s="209" t="s">
        <v>947</v>
      </c>
      <c r="J24" s="209">
        <f>SUM(J21:J23)</f>
        <v>1</v>
      </c>
      <c r="K24" s="209"/>
      <c r="L24" s="209">
        <f>SUM(L21:L23)</f>
        <v>12592.5</v>
      </c>
      <c r="M24" s="209" t="s">
        <v>947</v>
      </c>
      <c r="N24" s="209">
        <f>SUM(N21:N23)</f>
        <v>1</v>
      </c>
      <c r="O24" s="209"/>
      <c r="P24" s="209">
        <f>SUM(P21:P23)</f>
        <v>12775</v>
      </c>
    </row>
    <row r="25" spans="1:16" x14ac:dyDescent="0.2">
      <c r="A25" s="250" t="s">
        <v>567</v>
      </c>
      <c r="B25" s="251"/>
      <c r="C25" s="251"/>
      <c r="D25" s="252"/>
      <c r="E25" s="250" t="s">
        <v>567</v>
      </c>
      <c r="F25" s="251"/>
      <c r="G25" s="251"/>
      <c r="H25" s="252"/>
      <c r="I25" s="250" t="s">
        <v>567</v>
      </c>
      <c r="J25" s="251"/>
      <c r="K25" s="251"/>
      <c r="L25" s="252"/>
      <c r="M25" s="250" t="s">
        <v>567</v>
      </c>
      <c r="N25" s="251"/>
      <c r="O25" s="251"/>
      <c r="P25" s="252"/>
    </row>
    <row r="26" spans="1:16" x14ac:dyDescent="0.2">
      <c r="A26" s="208">
        <v>35</v>
      </c>
      <c r="B26" s="140"/>
      <c r="C26" s="209"/>
      <c r="D26" s="209">
        <f>C26*365</f>
        <v>0</v>
      </c>
      <c r="E26" s="209">
        <v>35</v>
      </c>
      <c r="F26" s="140">
        <v>1</v>
      </c>
      <c r="G26" s="209">
        <f>E26*F26</f>
        <v>35</v>
      </c>
      <c r="H26" s="209">
        <f>G26*365</f>
        <v>12775</v>
      </c>
      <c r="I26" s="209">
        <v>35</v>
      </c>
      <c r="J26" s="140">
        <v>1</v>
      </c>
      <c r="K26" s="209">
        <f>I26*J26</f>
        <v>35</v>
      </c>
      <c r="L26" s="209">
        <f>K26*365</f>
        <v>12775</v>
      </c>
      <c r="M26" s="209">
        <v>35</v>
      </c>
      <c r="N26" s="140">
        <v>1</v>
      </c>
      <c r="O26" s="209">
        <f>M26*N26</f>
        <v>35</v>
      </c>
      <c r="P26" s="209">
        <f>O26*365</f>
        <v>12775</v>
      </c>
    </row>
    <row r="27" spans="1:16" x14ac:dyDescent="0.2">
      <c r="A27" s="208" t="s">
        <v>947</v>
      </c>
      <c r="B27" s="209">
        <f>SUM(B26)</f>
        <v>0</v>
      </c>
      <c r="C27" s="209">
        <f>SUM(C26)</f>
        <v>0</v>
      </c>
      <c r="D27" s="209">
        <f>SUM(D26)</f>
        <v>0</v>
      </c>
      <c r="E27" s="209" t="s">
        <v>947</v>
      </c>
      <c r="F27" s="209">
        <f>SUM(F26)</f>
        <v>1</v>
      </c>
      <c r="G27" s="209">
        <f>SUM(G26)</f>
        <v>35</v>
      </c>
      <c r="H27" s="209">
        <f>SUM(H26)</f>
        <v>12775</v>
      </c>
      <c r="I27" s="209" t="s">
        <v>947</v>
      </c>
      <c r="J27" s="209">
        <f>SUM(J26)</f>
        <v>1</v>
      </c>
      <c r="K27" s="209">
        <f>SUM(K26)</f>
        <v>35</v>
      </c>
      <c r="L27" s="209">
        <f>SUM(L26)</f>
        <v>12775</v>
      </c>
      <c r="M27" s="209" t="s">
        <v>947</v>
      </c>
      <c r="N27" s="209">
        <f>SUM(N26)</f>
        <v>1</v>
      </c>
      <c r="O27" s="209">
        <f>SUM(O26)</f>
        <v>35</v>
      </c>
      <c r="P27" s="209">
        <f>SUM(P26)</f>
        <v>12775</v>
      </c>
    </row>
    <row r="28" spans="1:16" x14ac:dyDescent="0.2">
      <c r="A28" s="250" t="s">
        <v>568</v>
      </c>
      <c r="B28" s="251"/>
      <c r="C28" s="251"/>
      <c r="D28" s="252"/>
      <c r="E28" s="250" t="s">
        <v>568</v>
      </c>
      <c r="F28" s="251"/>
      <c r="G28" s="251"/>
      <c r="H28" s="252"/>
      <c r="I28" s="250" t="s">
        <v>568</v>
      </c>
      <c r="J28" s="251"/>
      <c r="K28" s="251"/>
      <c r="L28" s="252"/>
      <c r="M28" s="250" t="s">
        <v>568</v>
      </c>
      <c r="N28" s="251"/>
      <c r="O28" s="251"/>
      <c r="P28" s="252"/>
    </row>
    <row r="29" spans="1:16" x14ac:dyDescent="0.2">
      <c r="A29" s="208">
        <v>7.55</v>
      </c>
      <c r="B29" s="140"/>
      <c r="C29" s="209"/>
      <c r="D29" s="209"/>
      <c r="E29" s="209">
        <v>7.55</v>
      </c>
      <c r="F29" s="140">
        <v>18</v>
      </c>
      <c r="G29" s="209">
        <f>E29*F29</f>
        <v>135.9</v>
      </c>
      <c r="H29" s="209">
        <f>G29*365</f>
        <v>49603.5</v>
      </c>
      <c r="I29" s="209">
        <v>7.55</v>
      </c>
      <c r="J29" s="140">
        <v>18</v>
      </c>
      <c r="K29" s="209">
        <f>I29*J29</f>
        <v>135.9</v>
      </c>
      <c r="L29" s="209">
        <f>K29*365</f>
        <v>49603.5</v>
      </c>
      <c r="M29" s="209">
        <v>7.55</v>
      </c>
      <c r="N29" s="140">
        <v>18</v>
      </c>
      <c r="O29" s="209">
        <f>M29*N29</f>
        <v>135.9</v>
      </c>
      <c r="P29" s="209">
        <f>O29*365</f>
        <v>49603.5</v>
      </c>
    </row>
    <row r="30" spans="1:16" x14ac:dyDescent="0.2">
      <c r="A30" s="208" t="s">
        <v>947</v>
      </c>
      <c r="B30" s="140"/>
      <c r="C30" s="209"/>
      <c r="D30" s="209"/>
      <c r="E30" s="209" t="s">
        <v>947</v>
      </c>
      <c r="F30" s="140"/>
      <c r="G30" s="209"/>
      <c r="H30" s="209">
        <f>SUM(H29)</f>
        <v>49603.5</v>
      </c>
      <c r="I30" s="209" t="s">
        <v>947</v>
      </c>
      <c r="J30" s="140"/>
      <c r="K30" s="209"/>
      <c r="L30" s="209">
        <f>SUM(L29)</f>
        <v>49603.5</v>
      </c>
      <c r="M30" s="209" t="s">
        <v>947</v>
      </c>
      <c r="N30" s="140"/>
      <c r="O30" s="209"/>
      <c r="P30" s="209">
        <f>SUM(P29)</f>
        <v>49603.5</v>
      </c>
    </row>
    <row r="31" spans="1:16" x14ac:dyDescent="0.2">
      <c r="A31" s="250" t="s">
        <v>569</v>
      </c>
      <c r="B31" s="251"/>
      <c r="C31" s="251"/>
      <c r="D31" s="252"/>
      <c r="E31" s="250" t="s">
        <v>569</v>
      </c>
      <c r="F31" s="251"/>
      <c r="G31" s="251"/>
      <c r="H31" s="252"/>
      <c r="I31" s="250" t="s">
        <v>569</v>
      </c>
      <c r="J31" s="251"/>
      <c r="K31" s="251"/>
      <c r="L31" s="252"/>
      <c r="M31" s="250" t="s">
        <v>569</v>
      </c>
      <c r="N31" s="251"/>
      <c r="O31" s="251"/>
      <c r="P31" s="252"/>
    </row>
    <row r="32" spans="1:16" x14ac:dyDescent="0.2">
      <c r="A32" s="208">
        <v>10</v>
      </c>
      <c r="B32" s="140"/>
      <c r="C32" s="209"/>
      <c r="D32" s="209">
        <f>C32*365</f>
        <v>0</v>
      </c>
      <c r="E32" s="209">
        <v>10</v>
      </c>
      <c r="F32" s="140"/>
      <c r="G32" s="209">
        <f>E32*F32</f>
        <v>0</v>
      </c>
      <c r="H32" s="209">
        <f>G32*365</f>
        <v>0</v>
      </c>
      <c r="I32" s="209">
        <v>10</v>
      </c>
      <c r="J32" s="140"/>
      <c r="K32" s="209">
        <f>I32*J32</f>
        <v>0</v>
      </c>
      <c r="L32" s="209">
        <f>K32*365</f>
        <v>0</v>
      </c>
      <c r="M32" s="209">
        <v>10</v>
      </c>
      <c r="N32" s="140"/>
      <c r="O32" s="209">
        <f>M32*N32</f>
        <v>0</v>
      </c>
      <c r="P32" s="209">
        <f>O32*365</f>
        <v>0</v>
      </c>
    </row>
    <row r="33" spans="1:16" x14ac:dyDescent="0.2">
      <c r="A33" s="208" t="s">
        <v>947</v>
      </c>
      <c r="B33" s="209">
        <f>SUM(B32)</f>
        <v>0</v>
      </c>
      <c r="C33" s="209">
        <f>SUM(C32)</f>
        <v>0</v>
      </c>
      <c r="D33" s="209">
        <f>SUM(D32)</f>
        <v>0</v>
      </c>
      <c r="E33" s="209" t="s">
        <v>947</v>
      </c>
      <c r="F33" s="209">
        <f>SUM(F32)</f>
        <v>0</v>
      </c>
      <c r="G33" s="209">
        <f>SUM(G32)</f>
        <v>0</v>
      </c>
      <c r="H33" s="209">
        <f>SUM(H32)</f>
        <v>0</v>
      </c>
      <c r="I33" s="209" t="s">
        <v>947</v>
      </c>
      <c r="J33" s="209">
        <f>SUM(J32)</f>
        <v>0</v>
      </c>
      <c r="K33" s="209">
        <f>SUM(K32)</f>
        <v>0</v>
      </c>
      <c r="L33" s="209">
        <f>SUM(L32)</f>
        <v>0</v>
      </c>
      <c r="M33" s="209" t="s">
        <v>947</v>
      </c>
      <c r="N33" s="209">
        <f>SUM(N32)</f>
        <v>0</v>
      </c>
      <c r="O33" s="209">
        <f>SUM(O32)</f>
        <v>0</v>
      </c>
      <c r="P33" s="209">
        <f>SUM(P32)</f>
        <v>0</v>
      </c>
    </row>
  </sheetData>
  <mergeCells count="25">
    <mergeCell ref="A20:D20"/>
    <mergeCell ref="E20:H20"/>
    <mergeCell ref="I20:L20"/>
    <mergeCell ref="A1:H1"/>
    <mergeCell ref="A2:D2"/>
    <mergeCell ref="E2:H2"/>
    <mergeCell ref="A16:D16"/>
    <mergeCell ref="E16:H16"/>
    <mergeCell ref="A31:D31"/>
    <mergeCell ref="E31:H31"/>
    <mergeCell ref="A25:D25"/>
    <mergeCell ref="E25:H25"/>
    <mergeCell ref="A28:D28"/>
    <mergeCell ref="E28:H28"/>
    <mergeCell ref="I31:L31"/>
    <mergeCell ref="M31:P31"/>
    <mergeCell ref="I2:L2"/>
    <mergeCell ref="M2:P2"/>
    <mergeCell ref="I16:L16"/>
    <mergeCell ref="M16:P16"/>
    <mergeCell ref="I25:L25"/>
    <mergeCell ref="M25:P25"/>
    <mergeCell ref="I28:L28"/>
    <mergeCell ref="M28:P28"/>
    <mergeCell ref="M20:P20"/>
  </mergeCells>
  <phoneticPr fontId="4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Calcolo previsione</vt:lpstr>
      <vt:lpstr>All. A5</vt:lpstr>
      <vt:lpstr>All. A2</vt:lpstr>
      <vt:lpstr>All. A3</vt:lpstr>
      <vt:lpstr>All. A4</vt:lpstr>
      <vt:lpstr>All. B</vt:lpstr>
      <vt:lpstr>All. C</vt:lpstr>
      <vt:lpstr>Prospetto art.8 DL 66.2014</vt:lpstr>
      <vt:lpstr>Rette</vt:lpstr>
      <vt:lpstr>Produttività</vt:lpstr>
      <vt:lpstr>Ammortamenti</vt:lpstr>
      <vt:lpstr>Aumento contratto</vt:lpstr>
      <vt:lpstr>Foglio2</vt:lpstr>
      <vt:lpstr>'All. A5'!Titoli_stampa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GRUPPO CONSULENTI AZIENDALI</dc:creator>
  <cp:lastModifiedBy>Silvia</cp:lastModifiedBy>
  <cp:lastPrinted>2017-12-06T08:38:21Z</cp:lastPrinted>
  <dcterms:created xsi:type="dcterms:W3CDTF">2003-01-04T15:55:12Z</dcterms:created>
  <dcterms:modified xsi:type="dcterms:W3CDTF">2018-04-18T09:47:17Z</dcterms:modified>
</cp:coreProperties>
</file>